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<sst xmlns="http://schemas.openxmlformats.org/spreadsheetml/2006/main" count="307" uniqueCount="38">
  <si>
    <t>2021年度蒙城县事业单位公开招聘工作人员资格复审合格
拟进入面试人员名单</t>
  </si>
  <si>
    <t>序号</t>
  </si>
  <si>
    <t>岗位代码</t>
  </si>
  <si>
    <t>岗位名称</t>
  </si>
  <si>
    <t>姓名</t>
  </si>
  <si>
    <t>准考证号</t>
  </si>
  <si>
    <t>备注</t>
  </si>
  <si>
    <t>管理</t>
  </si>
  <si>
    <t>递补</t>
  </si>
  <si>
    <t>李杨</t>
  </si>
  <si>
    <t>20211202808</t>
  </si>
  <si>
    <t>陆如梦</t>
  </si>
  <si>
    <t>20211303405</t>
  </si>
  <si>
    <t>孙益婷</t>
  </si>
  <si>
    <t>20211303322</t>
  </si>
  <si>
    <t>刘晓梅</t>
  </si>
  <si>
    <t>20211403424</t>
  </si>
  <si>
    <t>张利</t>
  </si>
  <si>
    <t>20211704505</t>
  </si>
  <si>
    <t>专技</t>
  </si>
  <si>
    <t>单鹏雪</t>
  </si>
  <si>
    <t>20212113204</t>
  </si>
  <si>
    <t>楚婷婷</t>
  </si>
  <si>
    <t>20212213304</t>
  </si>
  <si>
    <t>崔慧慧</t>
  </si>
  <si>
    <t>20212605405</t>
  </si>
  <si>
    <t>赵天傲</t>
  </si>
  <si>
    <t>20212805829</t>
  </si>
  <si>
    <t>李浩浩</t>
  </si>
  <si>
    <t>20212805925</t>
  </si>
  <si>
    <t>管贇昊</t>
  </si>
  <si>
    <t>20213406723</t>
  </si>
  <si>
    <t>康子翰</t>
  </si>
  <si>
    <t>20213908129</t>
  </si>
  <si>
    <t>王云峰</t>
  </si>
  <si>
    <t>20215109616</t>
  </si>
  <si>
    <t>代晨迪</t>
  </si>
  <si>
    <t>20215209716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</si>
</sst>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tabSelected="1" zoomScaleSheetLayoutView="100" workbookViewId="0" topLeftCell="A165">
      <selection activeCell="D248" sqref="D248"/>
    </sheetView>
  </sheetViews>
  <sheetFormatPr defaultColWidth="9.00390625" defaultRowHeight="14.25"/>
  <cols>
    <col min="1" max="1" width="12.625" style="3" bestFit="1" customWidth="1"/>
    <col min="2" max="2" width="14.875" style="4" customWidth="1"/>
    <col min="3" max="3" width="13.00390625" style="4" customWidth="1"/>
    <col min="4" max="4" width="17.625" style="4" customWidth="1"/>
    <col min="5" max="5" width="20.875" style="4" customWidth="1"/>
    <col min="6" max="16384" width="9.00390625" style="4" customWidth="1"/>
  </cols>
  <sheetData>
    <row r="1" spans="1:6" s="1" customFormat="1" ht="45.75" customHeight="1">
      <c r="A1" s="5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19.5" customHeight="1">
      <c r="A3" s="8">
        <v>1</v>
      </c>
      <c r="B3" s="9" t="str">
        <f>"202101"</f>
        <v>202101</v>
      </c>
      <c r="C3" s="9" t="s">
        <v>7</v>
      </c>
      <c r="D3" s="9" t="str">
        <f>"杨小勇"</f>
        <v>杨小勇</v>
      </c>
      <c r="E3" s="9" t="str">
        <f>"20210100116"</f>
        <v>20210100116</v>
      </c>
      <c r="F3" s="10"/>
    </row>
    <row r="4" spans="1:6" s="2" customFormat="1" ht="19.5" customHeight="1">
      <c r="A4" s="8">
        <v>2</v>
      </c>
      <c r="B4" s="9" t="str">
        <f>"202101"</f>
        <v>202101</v>
      </c>
      <c r="C4" s="9" t="s">
        <v>7</v>
      </c>
      <c r="D4" s="9" t="str">
        <f>"杨伟"</f>
        <v>杨伟</v>
      </c>
      <c r="E4" s="9" t="str">
        <f>"20210100129"</f>
        <v>20210100129</v>
      </c>
      <c r="F4" s="10"/>
    </row>
    <row r="5" spans="1:6" s="2" customFormat="1" ht="19.5" customHeight="1">
      <c r="A5" s="8">
        <v>3</v>
      </c>
      <c r="B5" s="9" t="str">
        <f>"202101"</f>
        <v>202101</v>
      </c>
      <c r="C5" s="9" t="s">
        <v>7</v>
      </c>
      <c r="D5" s="11" t="str">
        <f>"张发"</f>
        <v>张发</v>
      </c>
      <c r="E5" s="11" t="str">
        <f>"20210100119"</f>
        <v>20210100119</v>
      </c>
      <c r="F5" s="10" t="s">
        <v>8</v>
      </c>
    </row>
    <row r="6" spans="1:6" s="2" customFormat="1" ht="19.5" customHeight="1">
      <c r="A6" s="8">
        <v>4</v>
      </c>
      <c r="B6" s="9" t="str">
        <f aca="true" t="shared" si="0" ref="B6:B8">"202102"</f>
        <v>202102</v>
      </c>
      <c r="C6" s="9" t="s">
        <v>7</v>
      </c>
      <c r="D6" s="9" t="str">
        <f>"谭晓薇"</f>
        <v>谭晓薇</v>
      </c>
      <c r="E6" s="9" t="str">
        <f>"20210200508"</f>
        <v>20210200508</v>
      </c>
      <c r="F6" s="10"/>
    </row>
    <row r="7" spans="1:6" s="2" customFormat="1" ht="19.5" customHeight="1">
      <c r="A7" s="8">
        <v>5</v>
      </c>
      <c r="B7" s="9" t="str">
        <f t="shared" si="0"/>
        <v>202102</v>
      </c>
      <c r="C7" s="9" t="s">
        <v>7</v>
      </c>
      <c r="D7" s="9" t="str">
        <f>"侯康"</f>
        <v>侯康</v>
      </c>
      <c r="E7" s="9" t="str">
        <f>"20210200418"</f>
        <v>20210200418</v>
      </c>
      <c r="F7" s="10"/>
    </row>
    <row r="8" spans="1:6" s="2" customFormat="1" ht="19.5" customHeight="1">
      <c r="A8" s="8">
        <v>6</v>
      </c>
      <c r="B8" s="9" t="str">
        <f t="shared" si="0"/>
        <v>202102</v>
      </c>
      <c r="C8" s="9" t="s">
        <v>7</v>
      </c>
      <c r="D8" s="9" t="str">
        <f>"陈瑞"</f>
        <v>陈瑞</v>
      </c>
      <c r="E8" s="9" t="str">
        <f>"20210200304"</f>
        <v>20210200304</v>
      </c>
      <c r="F8" s="10"/>
    </row>
    <row r="9" spans="1:6" s="2" customFormat="1" ht="19.5" customHeight="1">
      <c r="A9" s="8">
        <v>7</v>
      </c>
      <c r="B9" s="9" t="str">
        <f aca="true" t="shared" si="1" ref="B9:B11">"202103"</f>
        <v>202103</v>
      </c>
      <c r="C9" s="9" t="s">
        <v>7</v>
      </c>
      <c r="D9" s="9" t="str">
        <f>"田家珍"</f>
        <v>田家珍</v>
      </c>
      <c r="E9" s="9" t="str">
        <f>"20210300706"</f>
        <v>20210300706</v>
      </c>
      <c r="F9" s="10"/>
    </row>
    <row r="10" spans="1:6" s="2" customFormat="1" ht="19.5" customHeight="1">
      <c r="A10" s="8">
        <v>8</v>
      </c>
      <c r="B10" s="9" t="str">
        <f t="shared" si="1"/>
        <v>202103</v>
      </c>
      <c r="C10" s="9" t="s">
        <v>7</v>
      </c>
      <c r="D10" s="9" t="str">
        <f>"郭雨潇"</f>
        <v>郭雨潇</v>
      </c>
      <c r="E10" s="9" t="str">
        <f>"20210300610"</f>
        <v>20210300610</v>
      </c>
      <c r="F10" s="10"/>
    </row>
    <row r="11" spans="1:6" s="2" customFormat="1" ht="19.5" customHeight="1">
      <c r="A11" s="8">
        <v>9</v>
      </c>
      <c r="B11" s="9" t="str">
        <f t="shared" si="1"/>
        <v>202103</v>
      </c>
      <c r="C11" s="9" t="s">
        <v>7</v>
      </c>
      <c r="D11" s="9" t="str">
        <f>"张小虎"</f>
        <v>张小虎</v>
      </c>
      <c r="E11" s="9" t="str">
        <f>"20210300619"</f>
        <v>20210300619</v>
      </c>
      <c r="F11" s="10"/>
    </row>
    <row r="12" spans="1:6" s="2" customFormat="1" ht="19.5" customHeight="1">
      <c r="A12" s="8">
        <v>10</v>
      </c>
      <c r="B12" s="9" t="str">
        <f>"202104"</f>
        <v>202104</v>
      </c>
      <c r="C12" s="9" t="s">
        <v>7</v>
      </c>
      <c r="D12" s="9" t="str">
        <f>"赵国顺"</f>
        <v>赵国顺</v>
      </c>
      <c r="E12" s="9" t="str">
        <f>"20210400720"</f>
        <v>20210400720</v>
      </c>
      <c r="F12" s="10"/>
    </row>
    <row r="13" spans="1:6" s="2" customFormat="1" ht="19.5" customHeight="1">
      <c r="A13" s="8">
        <v>11</v>
      </c>
      <c r="B13" s="9" t="str">
        <f>"202104"</f>
        <v>202104</v>
      </c>
      <c r="C13" s="9" t="s">
        <v>7</v>
      </c>
      <c r="D13" s="11" t="str">
        <f>"李艳杰"</f>
        <v>李艳杰</v>
      </c>
      <c r="E13" s="11" t="str">
        <f>"20210400809"</f>
        <v>20210400809</v>
      </c>
      <c r="F13" s="10" t="s">
        <v>8</v>
      </c>
    </row>
    <row r="14" spans="1:6" s="2" customFormat="1" ht="19.5" customHeight="1">
      <c r="A14" s="8">
        <v>12</v>
      </c>
      <c r="B14" s="9" t="str">
        <f>"202104"</f>
        <v>202104</v>
      </c>
      <c r="C14" s="9" t="s">
        <v>7</v>
      </c>
      <c r="D14" s="11" t="str">
        <f>"陈玉莹"</f>
        <v>陈玉莹</v>
      </c>
      <c r="E14" s="11" t="str">
        <f>"20210400729"</f>
        <v>20210400729</v>
      </c>
      <c r="F14" s="10" t="s">
        <v>8</v>
      </c>
    </row>
    <row r="15" spans="1:6" s="2" customFormat="1" ht="19.5" customHeight="1">
      <c r="A15" s="8">
        <v>13</v>
      </c>
      <c r="B15" s="9" t="str">
        <f>"202105"</f>
        <v>202105</v>
      </c>
      <c r="C15" s="9" t="s">
        <v>7</v>
      </c>
      <c r="D15" s="9" t="str">
        <f>"赵子昂"</f>
        <v>赵子昂</v>
      </c>
      <c r="E15" s="9" t="str">
        <f>"20210501217"</f>
        <v>20210501217</v>
      </c>
      <c r="F15" s="10"/>
    </row>
    <row r="16" spans="1:6" s="2" customFormat="1" ht="19.5" customHeight="1">
      <c r="A16" s="8">
        <v>14</v>
      </c>
      <c r="B16" s="9" t="str">
        <f>"202105"</f>
        <v>202105</v>
      </c>
      <c r="C16" s="9" t="s">
        <v>7</v>
      </c>
      <c r="D16" s="9" t="str">
        <f>"徐梦男"</f>
        <v>徐梦男</v>
      </c>
      <c r="E16" s="9" t="str">
        <f>"20210501019"</f>
        <v>20210501019</v>
      </c>
      <c r="F16" s="10"/>
    </row>
    <row r="17" spans="1:6" s="2" customFormat="1" ht="19.5" customHeight="1">
      <c r="A17" s="8">
        <v>15</v>
      </c>
      <c r="B17" s="9" t="str">
        <f>"202105"</f>
        <v>202105</v>
      </c>
      <c r="C17" s="9" t="s">
        <v>7</v>
      </c>
      <c r="D17" s="11" t="str">
        <f>"陈子健"</f>
        <v>陈子健</v>
      </c>
      <c r="E17" s="11" t="str">
        <f>"20210501206"</f>
        <v>20210501206</v>
      </c>
      <c r="F17" s="10" t="s">
        <v>8</v>
      </c>
    </row>
    <row r="18" spans="1:6" s="2" customFormat="1" ht="19.5" customHeight="1">
      <c r="A18" s="8">
        <v>16</v>
      </c>
      <c r="B18" s="9" t="str">
        <f>"202106"</f>
        <v>202106</v>
      </c>
      <c r="C18" s="9" t="s">
        <v>7</v>
      </c>
      <c r="D18" s="9" t="str">
        <f>"梁帅"</f>
        <v>梁帅</v>
      </c>
      <c r="E18" s="9" t="str">
        <f>"20210601303"</f>
        <v>20210601303</v>
      </c>
      <c r="F18" s="10"/>
    </row>
    <row r="19" spans="1:6" s="2" customFormat="1" ht="19.5" customHeight="1">
      <c r="A19" s="8">
        <v>17</v>
      </c>
      <c r="B19" s="9" t="str">
        <f>"202106"</f>
        <v>202106</v>
      </c>
      <c r="C19" s="9" t="s">
        <v>7</v>
      </c>
      <c r="D19" s="9" t="str">
        <f>"王丰"</f>
        <v>王丰</v>
      </c>
      <c r="E19" s="9" t="str">
        <f>"20210601320"</f>
        <v>20210601320</v>
      </c>
      <c r="F19" s="10"/>
    </row>
    <row r="20" spans="1:6" s="2" customFormat="1" ht="19.5" customHeight="1">
      <c r="A20" s="8">
        <v>18</v>
      </c>
      <c r="B20" s="9" t="str">
        <f>"202106"</f>
        <v>202106</v>
      </c>
      <c r="C20" s="9" t="s">
        <v>7</v>
      </c>
      <c r="D20" s="11" t="str">
        <f>"江永青"</f>
        <v>江永青</v>
      </c>
      <c r="E20" s="11" t="str">
        <f>"20210601316"</f>
        <v>20210601316</v>
      </c>
      <c r="F20" s="10" t="s">
        <v>8</v>
      </c>
    </row>
    <row r="21" spans="1:6" s="2" customFormat="1" ht="19.5" customHeight="1">
      <c r="A21" s="8">
        <v>19</v>
      </c>
      <c r="B21" s="9" t="str">
        <f>"202107"</f>
        <v>202107</v>
      </c>
      <c r="C21" s="9" t="s">
        <v>7</v>
      </c>
      <c r="D21" s="9" t="str">
        <f>"谭文静"</f>
        <v>谭文静</v>
      </c>
      <c r="E21" s="9" t="str">
        <f>"20210701520"</f>
        <v>20210701520</v>
      </c>
      <c r="F21" s="10"/>
    </row>
    <row r="22" spans="1:6" s="2" customFormat="1" ht="19.5" customHeight="1">
      <c r="A22" s="8">
        <v>20</v>
      </c>
      <c r="B22" s="9" t="str">
        <f>"202107"</f>
        <v>202107</v>
      </c>
      <c r="C22" s="9" t="s">
        <v>7</v>
      </c>
      <c r="D22" s="9" t="str">
        <f>"吴婷婷"</f>
        <v>吴婷婷</v>
      </c>
      <c r="E22" s="9" t="str">
        <f>"20210701608"</f>
        <v>20210701608</v>
      </c>
      <c r="F22" s="10"/>
    </row>
    <row r="23" spans="1:6" s="2" customFormat="1" ht="19.5" customHeight="1">
      <c r="A23" s="8">
        <v>21</v>
      </c>
      <c r="B23" s="9" t="str">
        <f>"202107"</f>
        <v>202107</v>
      </c>
      <c r="C23" s="9" t="s">
        <v>7</v>
      </c>
      <c r="D23" s="11" t="str">
        <f>"杨宁"</f>
        <v>杨宁</v>
      </c>
      <c r="E23" s="11" t="str">
        <f>"20210701609"</f>
        <v>20210701609</v>
      </c>
      <c r="F23" s="10" t="s">
        <v>8</v>
      </c>
    </row>
    <row r="24" spans="1:6" s="2" customFormat="1" ht="19.5" customHeight="1">
      <c r="A24" s="8">
        <v>22</v>
      </c>
      <c r="B24" s="9" t="str">
        <f aca="true" t="shared" si="2" ref="B24:B26">"202108"</f>
        <v>202108</v>
      </c>
      <c r="C24" s="9" t="s">
        <v>7</v>
      </c>
      <c r="D24" s="9" t="str">
        <f>"陈梦娴"</f>
        <v>陈梦娴</v>
      </c>
      <c r="E24" s="9" t="str">
        <f>"20210801624"</f>
        <v>20210801624</v>
      </c>
      <c r="F24" s="10"/>
    </row>
    <row r="25" spans="1:6" s="2" customFormat="1" ht="19.5" customHeight="1">
      <c r="A25" s="8">
        <v>23</v>
      </c>
      <c r="B25" s="9" t="str">
        <f t="shared" si="2"/>
        <v>202108</v>
      </c>
      <c r="C25" s="9" t="s">
        <v>7</v>
      </c>
      <c r="D25" s="9" t="str">
        <f>"闵瑞"</f>
        <v>闵瑞</v>
      </c>
      <c r="E25" s="9" t="str">
        <f>"20210801615"</f>
        <v>20210801615</v>
      </c>
      <c r="F25" s="10"/>
    </row>
    <row r="26" spans="1:6" s="2" customFormat="1" ht="19.5" customHeight="1">
      <c r="A26" s="8">
        <v>24</v>
      </c>
      <c r="B26" s="9" t="str">
        <f t="shared" si="2"/>
        <v>202108</v>
      </c>
      <c r="C26" s="9" t="s">
        <v>7</v>
      </c>
      <c r="D26" s="9" t="str">
        <f>"张云"</f>
        <v>张云</v>
      </c>
      <c r="E26" s="9" t="str">
        <f>"20210801630"</f>
        <v>20210801630</v>
      </c>
      <c r="F26" s="10"/>
    </row>
    <row r="27" spans="1:6" s="2" customFormat="1" ht="19.5" customHeight="1">
      <c r="A27" s="8">
        <v>25</v>
      </c>
      <c r="B27" s="9" t="str">
        <f aca="true" t="shared" si="3" ref="B27:B29">"202109"</f>
        <v>202109</v>
      </c>
      <c r="C27" s="9" t="s">
        <v>7</v>
      </c>
      <c r="D27" s="9" t="str">
        <f>"袁昱"</f>
        <v>袁昱</v>
      </c>
      <c r="E27" s="9" t="str">
        <f>"20210901828"</f>
        <v>20210901828</v>
      </c>
      <c r="F27" s="10"/>
    </row>
    <row r="28" spans="1:6" s="2" customFormat="1" ht="19.5" customHeight="1">
      <c r="A28" s="8">
        <v>26</v>
      </c>
      <c r="B28" s="9" t="str">
        <f t="shared" si="3"/>
        <v>202109</v>
      </c>
      <c r="C28" s="9" t="s">
        <v>7</v>
      </c>
      <c r="D28" s="9" t="str">
        <f>"裴亚辉"</f>
        <v>裴亚辉</v>
      </c>
      <c r="E28" s="9" t="str">
        <f>"20210901804"</f>
        <v>20210901804</v>
      </c>
      <c r="F28" s="10"/>
    </row>
    <row r="29" spans="1:6" s="2" customFormat="1" ht="19.5" customHeight="1">
      <c r="A29" s="8">
        <v>27</v>
      </c>
      <c r="B29" s="9" t="str">
        <f t="shared" si="3"/>
        <v>202109</v>
      </c>
      <c r="C29" s="9" t="s">
        <v>7</v>
      </c>
      <c r="D29" s="9" t="str">
        <f>"陈文"</f>
        <v>陈文</v>
      </c>
      <c r="E29" s="9" t="str">
        <f>"20210901807"</f>
        <v>20210901807</v>
      </c>
      <c r="F29" s="10"/>
    </row>
    <row r="30" spans="1:6" s="2" customFormat="1" ht="19.5" customHeight="1">
      <c r="A30" s="8">
        <v>28</v>
      </c>
      <c r="B30" s="9" t="str">
        <f>"202110"</f>
        <v>202110</v>
      </c>
      <c r="C30" s="9" t="s">
        <v>7</v>
      </c>
      <c r="D30" s="9" t="str">
        <f>"缪怡雨"</f>
        <v>缪怡雨</v>
      </c>
      <c r="E30" s="9" t="str">
        <f>"20211001928"</f>
        <v>20211001928</v>
      </c>
      <c r="F30" s="10"/>
    </row>
    <row r="31" spans="1:6" s="2" customFormat="1" ht="19.5" customHeight="1">
      <c r="A31" s="8">
        <v>29</v>
      </c>
      <c r="B31" s="9" t="str">
        <f>"202110"</f>
        <v>202110</v>
      </c>
      <c r="C31" s="9" t="s">
        <v>7</v>
      </c>
      <c r="D31" s="9" t="str">
        <f>"毛浩东"</f>
        <v>毛浩东</v>
      </c>
      <c r="E31" s="9" t="str">
        <f>"20211002004"</f>
        <v>20211002004</v>
      </c>
      <c r="F31" s="10"/>
    </row>
    <row r="32" spans="1:6" s="2" customFormat="1" ht="19.5" customHeight="1">
      <c r="A32" s="8">
        <v>30</v>
      </c>
      <c r="B32" s="9" t="str">
        <f>"202110"</f>
        <v>202110</v>
      </c>
      <c r="C32" s="9" t="s">
        <v>7</v>
      </c>
      <c r="D32" s="11" t="str">
        <f>"曹娅婷"</f>
        <v>曹娅婷</v>
      </c>
      <c r="E32" s="11" t="str">
        <f>"20211001905"</f>
        <v>20211001905</v>
      </c>
      <c r="F32" s="10" t="s">
        <v>8</v>
      </c>
    </row>
    <row r="33" spans="1:6" s="2" customFormat="1" ht="19.5" customHeight="1">
      <c r="A33" s="8">
        <v>31</v>
      </c>
      <c r="B33" s="9" t="str">
        <f aca="true" t="shared" si="4" ref="B33:B35">"202111"</f>
        <v>202111</v>
      </c>
      <c r="C33" s="9" t="s">
        <v>7</v>
      </c>
      <c r="D33" s="9" t="str">
        <f>"王康"</f>
        <v>王康</v>
      </c>
      <c r="E33" s="9" t="str">
        <f>"20211102105"</f>
        <v>20211102105</v>
      </c>
      <c r="F33" s="10"/>
    </row>
    <row r="34" spans="1:6" s="2" customFormat="1" ht="19.5" customHeight="1">
      <c r="A34" s="8">
        <v>32</v>
      </c>
      <c r="B34" s="9" t="str">
        <f t="shared" si="4"/>
        <v>202111</v>
      </c>
      <c r="C34" s="9" t="s">
        <v>7</v>
      </c>
      <c r="D34" s="9" t="str">
        <f>"戴祥"</f>
        <v>戴祥</v>
      </c>
      <c r="E34" s="9" t="str">
        <f>"20211102204"</f>
        <v>20211102204</v>
      </c>
      <c r="F34" s="10"/>
    </row>
    <row r="35" spans="1:6" s="2" customFormat="1" ht="19.5" customHeight="1">
      <c r="A35" s="8">
        <v>33</v>
      </c>
      <c r="B35" s="9" t="str">
        <f t="shared" si="4"/>
        <v>202111</v>
      </c>
      <c r="C35" s="9" t="s">
        <v>7</v>
      </c>
      <c r="D35" s="9" t="str">
        <f>"王艳"</f>
        <v>王艳</v>
      </c>
      <c r="E35" s="9" t="str">
        <f>"20211102118"</f>
        <v>20211102118</v>
      </c>
      <c r="F35" s="10"/>
    </row>
    <row r="36" spans="1:6" s="2" customFormat="1" ht="19.5" customHeight="1">
      <c r="A36" s="8">
        <v>34</v>
      </c>
      <c r="B36" s="9" t="str">
        <f aca="true" t="shared" si="5" ref="B36:B41">"202112"</f>
        <v>202112</v>
      </c>
      <c r="C36" s="9" t="s">
        <v>7</v>
      </c>
      <c r="D36" s="9" t="str">
        <f>"李雪玲"</f>
        <v>李雪玲</v>
      </c>
      <c r="E36" s="9" t="str">
        <f>"20211202510"</f>
        <v>20211202510</v>
      </c>
      <c r="F36" s="10"/>
    </row>
    <row r="37" spans="1:6" s="2" customFormat="1" ht="19.5" customHeight="1">
      <c r="A37" s="8">
        <v>35</v>
      </c>
      <c r="B37" s="9" t="str">
        <f t="shared" si="5"/>
        <v>202112</v>
      </c>
      <c r="C37" s="9" t="s">
        <v>7</v>
      </c>
      <c r="D37" s="9" t="str">
        <f>"刘莹"</f>
        <v>刘莹</v>
      </c>
      <c r="E37" s="9" t="str">
        <f>"20211202429"</f>
        <v>20211202429</v>
      </c>
      <c r="F37" s="10"/>
    </row>
    <row r="38" spans="1:6" s="2" customFormat="1" ht="19.5" customHeight="1">
      <c r="A38" s="8">
        <v>36</v>
      </c>
      <c r="B38" s="9" t="str">
        <f t="shared" si="5"/>
        <v>202112</v>
      </c>
      <c r="C38" s="9" t="s">
        <v>7</v>
      </c>
      <c r="D38" s="9" t="str">
        <f>"潘晓枫"</f>
        <v>潘晓枫</v>
      </c>
      <c r="E38" s="9" t="str">
        <f>"20211202812"</f>
        <v>20211202812</v>
      </c>
      <c r="F38" s="10"/>
    </row>
    <row r="39" spans="1:6" s="2" customFormat="1" ht="19.5" customHeight="1">
      <c r="A39" s="8">
        <v>37</v>
      </c>
      <c r="B39" s="9" t="str">
        <f t="shared" si="5"/>
        <v>202112</v>
      </c>
      <c r="C39" s="9" t="s">
        <v>7</v>
      </c>
      <c r="D39" s="9" t="str">
        <f>"殷雪"</f>
        <v>殷雪</v>
      </c>
      <c r="E39" s="9" t="str">
        <f>"20211202415"</f>
        <v>20211202415</v>
      </c>
      <c r="F39" s="10"/>
    </row>
    <row r="40" spans="1:6" s="2" customFormat="1" ht="19.5" customHeight="1">
      <c r="A40" s="8">
        <v>38</v>
      </c>
      <c r="B40" s="9" t="str">
        <f t="shared" si="5"/>
        <v>202112</v>
      </c>
      <c r="C40" s="9" t="s">
        <v>7</v>
      </c>
      <c r="D40" s="9" t="str">
        <f>"王立邦"</f>
        <v>王立邦</v>
      </c>
      <c r="E40" s="9" t="str">
        <f>"20211202518"</f>
        <v>20211202518</v>
      </c>
      <c r="F40" s="10"/>
    </row>
    <row r="41" spans="1:6" s="2" customFormat="1" ht="19.5" customHeight="1">
      <c r="A41" s="8">
        <v>39</v>
      </c>
      <c r="B41" s="9" t="str">
        <f t="shared" si="5"/>
        <v>202112</v>
      </c>
      <c r="C41" s="9" t="s">
        <v>7</v>
      </c>
      <c r="D41" s="12" t="s">
        <v>9</v>
      </c>
      <c r="E41" s="12" t="s">
        <v>10</v>
      </c>
      <c r="F41" s="10" t="s">
        <v>8</v>
      </c>
    </row>
    <row r="42" spans="1:6" s="2" customFormat="1" ht="19.5" customHeight="1">
      <c r="A42" s="8">
        <v>40</v>
      </c>
      <c r="B42" s="9" t="str">
        <f aca="true" t="shared" si="6" ref="B42:B48">"202113"</f>
        <v>202113</v>
      </c>
      <c r="C42" s="9" t="s">
        <v>7</v>
      </c>
      <c r="D42" s="9" t="str">
        <f>"唐昊"</f>
        <v>唐昊</v>
      </c>
      <c r="E42" s="9" t="str">
        <f>"20211303210"</f>
        <v>20211303210</v>
      </c>
      <c r="F42" s="10"/>
    </row>
    <row r="43" spans="1:6" s="2" customFormat="1" ht="19.5" customHeight="1">
      <c r="A43" s="8">
        <v>41</v>
      </c>
      <c r="B43" s="9" t="str">
        <f t="shared" si="6"/>
        <v>202113</v>
      </c>
      <c r="C43" s="9" t="s">
        <v>7</v>
      </c>
      <c r="D43" s="9" t="str">
        <f>"董开颜"</f>
        <v>董开颜</v>
      </c>
      <c r="E43" s="9" t="str">
        <f>"20211303125"</f>
        <v>20211303125</v>
      </c>
      <c r="F43" s="10"/>
    </row>
    <row r="44" spans="1:6" s="2" customFormat="1" ht="19.5" customHeight="1">
      <c r="A44" s="8">
        <v>42</v>
      </c>
      <c r="B44" s="9" t="str">
        <f t="shared" si="6"/>
        <v>202113</v>
      </c>
      <c r="C44" s="9" t="s">
        <v>7</v>
      </c>
      <c r="D44" s="9" t="str">
        <f>"汤莹珂"</f>
        <v>汤莹珂</v>
      </c>
      <c r="E44" s="9" t="str">
        <f>"20211303310"</f>
        <v>20211303310</v>
      </c>
      <c r="F44" s="10"/>
    </row>
    <row r="45" spans="1:6" s="2" customFormat="1" ht="19.5" customHeight="1">
      <c r="A45" s="8">
        <v>43</v>
      </c>
      <c r="B45" s="9" t="str">
        <f t="shared" si="6"/>
        <v>202113</v>
      </c>
      <c r="C45" s="9" t="s">
        <v>7</v>
      </c>
      <c r="D45" s="9" t="str">
        <f>"吕卓航"</f>
        <v>吕卓航</v>
      </c>
      <c r="E45" s="9" t="str">
        <f>"20211303120"</f>
        <v>20211303120</v>
      </c>
      <c r="F45" s="10"/>
    </row>
    <row r="46" spans="1:6" s="2" customFormat="1" ht="19.5" customHeight="1">
      <c r="A46" s="8">
        <v>44</v>
      </c>
      <c r="B46" s="9" t="str">
        <f t="shared" si="6"/>
        <v>202113</v>
      </c>
      <c r="C46" s="9" t="s">
        <v>7</v>
      </c>
      <c r="D46" s="9" t="str">
        <f>"李泽群"</f>
        <v>李泽群</v>
      </c>
      <c r="E46" s="9" t="str">
        <f>"20211303123"</f>
        <v>20211303123</v>
      </c>
      <c r="F46" s="10"/>
    </row>
    <row r="47" spans="1:6" s="2" customFormat="1" ht="19.5" customHeight="1">
      <c r="A47" s="8">
        <v>45</v>
      </c>
      <c r="B47" s="9" t="str">
        <f t="shared" si="6"/>
        <v>202113</v>
      </c>
      <c r="C47" s="9" t="s">
        <v>7</v>
      </c>
      <c r="D47" s="12" t="s">
        <v>11</v>
      </c>
      <c r="E47" s="12" t="s">
        <v>12</v>
      </c>
      <c r="F47" s="10" t="s">
        <v>8</v>
      </c>
    </row>
    <row r="48" spans="1:6" s="2" customFormat="1" ht="19.5" customHeight="1">
      <c r="A48" s="8">
        <v>46</v>
      </c>
      <c r="B48" s="9" t="str">
        <f t="shared" si="6"/>
        <v>202113</v>
      </c>
      <c r="C48" s="9" t="s">
        <v>7</v>
      </c>
      <c r="D48" s="12" t="s">
        <v>13</v>
      </c>
      <c r="E48" s="12" t="s">
        <v>14</v>
      </c>
      <c r="F48" s="10" t="s">
        <v>8</v>
      </c>
    </row>
    <row r="49" spans="1:6" s="2" customFormat="1" ht="19.5" customHeight="1">
      <c r="A49" s="8">
        <v>47</v>
      </c>
      <c r="B49" s="9" t="str">
        <f>"202114"</f>
        <v>202114</v>
      </c>
      <c r="C49" s="9" t="s">
        <v>7</v>
      </c>
      <c r="D49" s="9" t="str">
        <f>"孟晓洁"</f>
        <v>孟晓洁</v>
      </c>
      <c r="E49" s="9" t="str">
        <f>"20211403506"</f>
        <v>20211403506</v>
      </c>
      <c r="F49" s="10"/>
    </row>
    <row r="50" spans="1:6" s="2" customFormat="1" ht="19.5" customHeight="1">
      <c r="A50" s="8">
        <v>48</v>
      </c>
      <c r="B50" s="9" t="str">
        <f>"202114"</f>
        <v>202114</v>
      </c>
      <c r="C50" s="9" t="s">
        <v>7</v>
      </c>
      <c r="D50" s="9" t="str">
        <f>"王秀文"</f>
        <v>王秀文</v>
      </c>
      <c r="E50" s="9" t="str">
        <f>"20211403528"</f>
        <v>20211403528</v>
      </c>
      <c r="F50" s="10"/>
    </row>
    <row r="51" spans="1:6" s="2" customFormat="1" ht="19.5" customHeight="1">
      <c r="A51" s="8">
        <v>49</v>
      </c>
      <c r="B51" s="9" t="str">
        <f>"202114"</f>
        <v>202114</v>
      </c>
      <c r="C51" s="9" t="s">
        <v>7</v>
      </c>
      <c r="D51" s="12" t="s">
        <v>15</v>
      </c>
      <c r="E51" s="12" t="s">
        <v>16</v>
      </c>
      <c r="F51" s="10" t="s">
        <v>8</v>
      </c>
    </row>
    <row r="52" spans="1:6" s="2" customFormat="1" ht="19.5" customHeight="1">
      <c r="A52" s="8">
        <v>50</v>
      </c>
      <c r="B52" s="9" t="str">
        <f aca="true" t="shared" si="7" ref="B52:B54">"202115"</f>
        <v>202115</v>
      </c>
      <c r="C52" s="9" t="s">
        <v>7</v>
      </c>
      <c r="D52" s="9" t="str">
        <f>"王子策"</f>
        <v>王子策</v>
      </c>
      <c r="E52" s="9" t="str">
        <f>"20211503828"</f>
        <v>20211503828</v>
      </c>
      <c r="F52" s="10"/>
    </row>
    <row r="53" spans="1:6" s="2" customFormat="1" ht="19.5" customHeight="1">
      <c r="A53" s="8">
        <v>51</v>
      </c>
      <c r="B53" s="9" t="str">
        <f t="shared" si="7"/>
        <v>202115</v>
      </c>
      <c r="C53" s="9" t="s">
        <v>7</v>
      </c>
      <c r="D53" s="9" t="str">
        <f>"张紫若"</f>
        <v>张紫若</v>
      </c>
      <c r="E53" s="9" t="str">
        <f>"20211503825"</f>
        <v>20211503825</v>
      </c>
      <c r="F53" s="10"/>
    </row>
    <row r="54" spans="1:6" s="2" customFormat="1" ht="19.5" customHeight="1">
      <c r="A54" s="8">
        <v>52</v>
      </c>
      <c r="B54" s="9" t="str">
        <f t="shared" si="7"/>
        <v>202115</v>
      </c>
      <c r="C54" s="9" t="s">
        <v>7</v>
      </c>
      <c r="D54" s="9" t="str">
        <f>"何磊"</f>
        <v>何磊</v>
      </c>
      <c r="E54" s="9" t="str">
        <f>"20211503630"</f>
        <v>20211503630</v>
      </c>
      <c r="F54" s="10"/>
    </row>
    <row r="55" spans="1:6" s="2" customFormat="1" ht="19.5" customHeight="1">
      <c r="A55" s="8">
        <v>53</v>
      </c>
      <c r="B55" s="9" t="str">
        <f aca="true" t="shared" si="8" ref="B55:B57">"202116"</f>
        <v>202116</v>
      </c>
      <c r="C55" s="9" t="s">
        <v>7</v>
      </c>
      <c r="D55" s="9" t="str">
        <f>"桂金棉"</f>
        <v>桂金棉</v>
      </c>
      <c r="E55" s="9" t="str">
        <f>"20211604116"</f>
        <v>20211604116</v>
      </c>
      <c r="F55" s="10"/>
    </row>
    <row r="56" spans="1:6" s="2" customFormat="1" ht="19.5" customHeight="1">
      <c r="A56" s="8">
        <v>54</v>
      </c>
      <c r="B56" s="9" t="str">
        <f t="shared" si="8"/>
        <v>202116</v>
      </c>
      <c r="C56" s="9" t="s">
        <v>7</v>
      </c>
      <c r="D56" s="9" t="str">
        <f>"邵玉伟"</f>
        <v>邵玉伟</v>
      </c>
      <c r="E56" s="9" t="str">
        <f>"20211603929"</f>
        <v>20211603929</v>
      </c>
      <c r="F56" s="10"/>
    </row>
    <row r="57" spans="1:6" s="2" customFormat="1" ht="19.5" customHeight="1">
      <c r="A57" s="8">
        <v>55</v>
      </c>
      <c r="B57" s="9" t="str">
        <f t="shared" si="8"/>
        <v>202116</v>
      </c>
      <c r="C57" s="9" t="s">
        <v>7</v>
      </c>
      <c r="D57" s="9" t="str">
        <f>"修明明"</f>
        <v>修明明</v>
      </c>
      <c r="E57" s="9" t="str">
        <f>"20211604026"</f>
        <v>20211604026</v>
      </c>
      <c r="F57" s="10"/>
    </row>
    <row r="58" spans="1:6" s="2" customFormat="1" ht="19.5" customHeight="1">
      <c r="A58" s="8">
        <v>56</v>
      </c>
      <c r="B58" s="9" t="str">
        <f aca="true" t="shared" si="9" ref="B58:B60">"202117"</f>
        <v>202117</v>
      </c>
      <c r="C58" s="9" t="s">
        <v>7</v>
      </c>
      <c r="D58" s="9" t="str">
        <f>"蔡强胜"</f>
        <v>蔡强胜</v>
      </c>
      <c r="E58" s="9" t="str">
        <f>"20211704411"</f>
        <v>20211704411</v>
      </c>
      <c r="F58" s="10"/>
    </row>
    <row r="59" spans="1:6" s="2" customFormat="1" ht="19.5" customHeight="1">
      <c r="A59" s="8">
        <v>57</v>
      </c>
      <c r="B59" s="9" t="str">
        <f t="shared" si="9"/>
        <v>202117</v>
      </c>
      <c r="C59" s="9" t="s">
        <v>7</v>
      </c>
      <c r="D59" s="9" t="str">
        <f>"纪旋旋"</f>
        <v>纪旋旋</v>
      </c>
      <c r="E59" s="9" t="str">
        <f>"20211704414"</f>
        <v>20211704414</v>
      </c>
      <c r="F59" s="10"/>
    </row>
    <row r="60" spans="1:6" s="2" customFormat="1" ht="19.5" customHeight="1">
      <c r="A60" s="8">
        <v>58</v>
      </c>
      <c r="B60" s="9" t="str">
        <f t="shared" si="9"/>
        <v>202117</v>
      </c>
      <c r="C60" s="9" t="s">
        <v>7</v>
      </c>
      <c r="D60" s="12" t="s">
        <v>17</v>
      </c>
      <c r="E60" s="12" t="s">
        <v>18</v>
      </c>
      <c r="F60" s="10" t="s">
        <v>8</v>
      </c>
    </row>
    <row r="61" spans="1:6" s="2" customFormat="1" ht="19.5" customHeight="1">
      <c r="A61" s="8">
        <v>59</v>
      </c>
      <c r="B61" s="9" t="str">
        <f aca="true" t="shared" si="10" ref="B61:B63">"202118"</f>
        <v>202118</v>
      </c>
      <c r="C61" s="9" t="s">
        <v>7</v>
      </c>
      <c r="D61" s="9" t="str">
        <f>"张发俊"</f>
        <v>张发俊</v>
      </c>
      <c r="E61" s="9" t="str">
        <f>"20211804629"</f>
        <v>20211804629</v>
      </c>
      <c r="F61" s="10"/>
    </row>
    <row r="62" spans="1:6" s="2" customFormat="1" ht="19.5" customHeight="1">
      <c r="A62" s="8">
        <v>60</v>
      </c>
      <c r="B62" s="9" t="str">
        <f t="shared" si="10"/>
        <v>202118</v>
      </c>
      <c r="C62" s="9" t="s">
        <v>7</v>
      </c>
      <c r="D62" s="9" t="str">
        <f>"宋晶晶"</f>
        <v>宋晶晶</v>
      </c>
      <c r="E62" s="9" t="str">
        <f>"20211804708"</f>
        <v>20211804708</v>
      </c>
      <c r="F62" s="10"/>
    </row>
    <row r="63" spans="1:6" s="2" customFormat="1" ht="19.5" customHeight="1">
      <c r="A63" s="8">
        <v>61</v>
      </c>
      <c r="B63" s="9" t="str">
        <f t="shared" si="10"/>
        <v>202118</v>
      </c>
      <c r="C63" s="9" t="s">
        <v>7</v>
      </c>
      <c r="D63" s="9" t="str">
        <f>"盛琪"</f>
        <v>盛琪</v>
      </c>
      <c r="E63" s="9" t="str">
        <f>"20211804721"</f>
        <v>20211804721</v>
      </c>
      <c r="F63" s="10"/>
    </row>
    <row r="64" spans="1:6" s="2" customFormat="1" ht="19.5" customHeight="1">
      <c r="A64" s="8">
        <v>62</v>
      </c>
      <c r="B64" s="9" t="str">
        <f aca="true" t="shared" si="11" ref="B64:B66">"202119"</f>
        <v>202119</v>
      </c>
      <c r="C64" s="9" t="s">
        <v>7</v>
      </c>
      <c r="D64" s="9" t="str">
        <f>"张振东"</f>
        <v>张振东</v>
      </c>
      <c r="E64" s="9" t="str">
        <f>"20211904812"</f>
        <v>20211904812</v>
      </c>
      <c r="F64" s="10"/>
    </row>
    <row r="65" spans="1:6" s="2" customFormat="1" ht="19.5" customHeight="1">
      <c r="A65" s="8">
        <v>63</v>
      </c>
      <c r="B65" s="9" t="str">
        <f t="shared" si="11"/>
        <v>202119</v>
      </c>
      <c r="C65" s="9" t="s">
        <v>7</v>
      </c>
      <c r="D65" s="9" t="str">
        <f>"汝慧"</f>
        <v>汝慧</v>
      </c>
      <c r="E65" s="9" t="str">
        <f>"20211904911"</f>
        <v>20211904911</v>
      </c>
      <c r="F65" s="10"/>
    </row>
    <row r="66" spans="1:6" s="2" customFormat="1" ht="19.5" customHeight="1">
      <c r="A66" s="8">
        <v>64</v>
      </c>
      <c r="B66" s="9" t="str">
        <f t="shared" si="11"/>
        <v>202119</v>
      </c>
      <c r="C66" s="9" t="s">
        <v>7</v>
      </c>
      <c r="D66" s="9" t="str">
        <f>"钱瑞雪"</f>
        <v>钱瑞雪</v>
      </c>
      <c r="E66" s="9" t="str">
        <f>"20211904921"</f>
        <v>20211904921</v>
      </c>
      <c r="F66" s="10"/>
    </row>
    <row r="67" spans="1:6" s="2" customFormat="1" ht="19.5" customHeight="1">
      <c r="A67" s="8">
        <v>65</v>
      </c>
      <c r="B67" s="9" t="str">
        <f aca="true" t="shared" si="12" ref="B67:B69">"202120"</f>
        <v>202120</v>
      </c>
      <c r="C67" s="9" t="s">
        <v>7</v>
      </c>
      <c r="D67" s="9" t="str">
        <f>"李嵘"</f>
        <v>李嵘</v>
      </c>
      <c r="E67" s="9" t="str">
        <f>"20212005107"</f>
        <v>20212005107</v>
      </c>
      <c r="F67" s="10"/>
    </row>
    <row r="68" spans="1:6" s="2" customFormat="1" ht="19.5" customHeight="1">
      <c r="A68" s="8">
        <v>66</v>
      </c>
      <c r="B68" s="9" t="str">
        <f t="shared" si="12"/>
        <v>202120</v>
      </c>
      <c r="C68" s="9" t="s">
        <v>7</v>
      </c>
      <c r="D68" s="9" t="str">
        <f>"武梦珂"</f>
        <v>武梦珂</v>
      </c>
      <c r="E68" s="9" t="str">
        <f>"20212005205"</f>
        <v>20212005205</v>
      </c>
      <c r="F68" s="10"/>
    </row>
    <row r="69" spans="1:6" s="2" customFormat="1" ht="19.5" customHeight="1">
      <c r="A69" s="8">
        <v>67</v>
      </c>
      <c r="B69" s="9" t="str">
        <f t="shared" si="12"/>
        <v>202120</v>
      </c>
      <c r="C69" s="9" t="s">
        <v>7</v>
      </c>
      <c r="D69" s="9" t="str">
        <f>"王珺喆"</f>
        <v>王珺喆</v>
      </c>
      <c r="E69" s="9" t="str">
        <f>"20212005123"</f>
        <v>20212005123</v>
      </c>
      <c r="F69" s="10"/>
    </row>
    <row r="70" spans="1:6" s="2" customFormat="1" ht="19.5" customHeight="1">
      <c r="A70" s="8">
        <v>68</v>
      </c>
      <c r="B70" s="9" t="str">
        <f aca="true" t="shared" si="13" ref="B70:B72">"202121"</f>
        <v>202121</v>
      </c>
      <c r="C70" s="9" t="s">
        <v>19</v>
      </c>
      <c r="D70" s="9" t="str">
        <f>"乔峰"</f>
        <v>乔峰</v>
      </c>
      <c r="E70" s="9" t="str">
        <f>"20212113211"</f>
        <v>20212113211</v>
      </c>
      <c r="F70" s="10"/>
    </row>
    <row r="71" spans="1:6" s="2" customFormat="1" ht="19.5" customHeight="1">
      <c r="A71" s="8">
        <v>69</v>
      </c>
      <c r="B71" s="9" t="str">
        <f t="shared" si="13"/>
        <v>202121</v>
      </c>
      <c r="C71" s="9" t="s">
        <v>19</v>
      </c>
      <c r="D71" s="9" t="str">
        <f>"孙乐乐"</f>
        <v>孙乐乐</v>
      </c>
      <c r="E71" s="9" t="str">
        <f>"20212113201"</f>
        <v>20212113201</v>
      </c>
      <c r="F71" s="10"/>
    </row>
    <row r="72" spans="1:6" s="2" customFormat="1" ht="19.5" customHeight="1">
      <c r="A72" s="8">
        <v>70</v>
      </c>
      <c r="B72" s="9" t="str">
        <f t="shared" si="13"/>
        <v>202121</v>
      </c>
      <c r="C72" s="9" t="s">
        <v>19</v>
      </c>
      <c r="D72" s="11" t="s">
        <v>20</v>
      </c>
      <c r="E72" s="11" t="s">
        <v>21</v>
      </c>
      <c r="F72" s="10" t="s">
        <v>8</v>
      </c>
    </row>
    <row r="73" spans="1:6" s="2" customFormat="1" ht="19.5" customHeight="1">
      <c r="A73" s="8">
        <v>71</v>
      </c>
      <c r="B73" s="9" t="str">
        <f aca="true" t="shared" si="14" ref="B73:B78">"202122"</f>
        <v>202122</v>
      </c>
      <c r="C73" s="9" t="s">
        <v>19</v>
      </c>
      <c r="D73" s="9" t="str">
        <f>"陈晨"</f>
        <v>陈晨</v>
      </c>
      <c r="E73" s="9" t="str">
        <f>"20212213225"</f>
        <v>20212213225</v>
      </c>
      <c r="F73" s="10"/>
    </row>
    <row r="74" spans="1:6" s="2" customFormat="1" ht="19.5" customHeight="1">
      <c r="A74" s="8">
        <v>72</v>
      </c>
      <c r="B74" s="9" t="str">
        <f t="shared" si="14"/>
        <v>202122</v>
      </c>
      <c r="C74" s="9" t="s">
        <v>19</v>
      </c>
      <c r="D74" s="9" t="str">
        <f>"孙龙鹏"</f>
        <v>孙龙鹏</v>
      </c>
      <c r="E74" s="9" t="str">
        <f>"20212213229"</f>
        <v>20212213229</v>
      </c>
      <c r="F74" s="10"/>
    </row>
    <row r="75" spans="1:6" s="2" customFormat="1" ht="19.5" customHeight="1">
      <c r="A75" s="8">
        <v>73</v>
      </c>
      <c r="B75" s="9" t="str">
        <f t="shared" si="14"/>
        <v>202122</v>
      </c>
      <c r="C75" s="9" t="s">
        <v>19</v>
      </c>
      <c r="D75" s="9" t="str">
        <f>"陈标标"</f>
        <v>陈标标</v>
      </c>
      <c r="E75" s="9" t="str">
        <f>"20212213312"</f>
        <v>20212213312</v>
      </c>
      <c r="F75" s="10"/>
    </row>
    <row r="76" spans="1:6" s="2" customFormat="1" ht="19.5" customHeight="1">
      <c r="A76" s="8">
        <v>74</v>
      </c>
      <c r="B76" s="9" t="str">
        <f t="shared" si="14"/>
        <v>202122</v>
      </c>
      <c r="C76" s="9" t="s">
        <v>19</v>
      </c>
      <c r="D76" s="9" t="str">
        <f>"李浩东"</f>
        <v>李浩东</v>
      </c>
      <c r="E76" s="9" t="str">
        <f>"20212213302"</f>
        <v>20212213302</v>
      </c>
      <c r="F76" s="10"/>
    </row>
    <row r="77" spans="1:6" s="2" customFormat="1" ht="19.5" customHeight="1">
      <c r="A77" s="8">
        <v>75</v>
      </c>
      <c r="B77" s="9" t="str">
        <f t="shared" si="14"/>
        <v>202122</v>
      </c>
      <c r="C77" s="9" t="s">
        <v>19</v>
      </c>
      <c r="D77" s="9" t="str">
        <f>"刘素芳"</f>
        <v>刘素芳</v>
      </c>
      <c r="E77" s="9" t="str">
        <f>"20212213230"</f>
        <v>20212213230</v>
      </c>
      <c r="F77" s="10"/>
    </row>
    <row r="78" spans="1:6" ht="14.25">
      <c r="A78" s="8">
        <v>76</v>
      </c>
      <c r="B78" s="9" t="str">
        <f t="shared" si="14"/>
        <v>202122</v>
      </c>
      <c r="C78" s="9" t="s">
        <v>19</v>
      </c>
      <c r="D78" s="11" t="s">
        <v>22</v>
      </c>
      <c r="E78" s="11" t="s">
        <v>23</v>
      </c>
      <c r="F78" s="10" t="s">
        <v>8</v>
      </c>
    </row>
    <row r="79" spans="1:6" s="2" customFormat="1" ht="19.5" customHeight="1">
      <c r="A79" s="8">
        <v>77</v>
      </c>
      <c r="B79" s="9" t="str">
        <f aca="true" t="shared" si="15" ref="B79:B84">"202124"</f>
        <v>202124</v>
      </c>
      <c r="C79" s="9" t="s">
        <v>19</v>
      </c>
      <c r="D79" s="9" t="str">
        <f>"韩宇"</f>
        <v>韩宇</v>
      </c>
      <c r="E79" s="9" t="str">
        <f>"20212413328"</f>
        <v>20212413328</v>
      </c>
      <c r="F79" s="10"/>
    </row>
    <row r="80" spans="1:6" s="2" customFormat="1" ht="19.5" customHeight="1">
      <c r="A80" s="8">
        <v>78</v>
      </c>
      <c r="B80" s="9" t="str">
        <f t="shared" si="15"/>
        <v>202124</v>
      </c>
      <c r="C80" s="9" t="s">
        <v>19</v>
      </c>
      <c r="D80" s="9" t="str">
        <f>"王旭"</f>
        <v>王旭</v>
      </c>
      <c r="E80" s="9" t="str">
        <f>"20212413323"</f>
        <v>20212413323</v>
      </c>
      <c r="F80" s="10"/>
    </row>
    <row r="81" spans="1:6" s="2" customFormat="1" ht="19.5" customHeight="1">
      <c r="A81" s="8">
        <v>79</v>
      </c>
      <c r="B81" s="9" t="str">
        <f t="shared" si="15"/>
        <v>202124</v>
      </c>
      <c r="C81" s="9" t="s">
        <v>19</v>
      </c>
      <c r="D81" s="9" t="str">
        <f>"金宁"</f>
        <v>金宁</v>
      </c>
      <c r="E81" s="9" t="str">
        <f>"20212413403"</f>
        <v>20212413403</v>
      </c>
      <c r="F81" s="10"/>
    </row>
    <row r="82" spans="1:6" s="2" customFormat="1" ht="19.5" customHeight="1">
      <c r="A82" s="8">
        <v>80</v>
      </c>
      <c r="B82" s="9" t="str">
        <f t="shared" si="15"/>
        <v>202124</v>
      </c>
      <c r="C82" s="9" t="s">
        <v>19</v>
      </c>
      <c r="D82" s="9" t="str">
        <f>"刘红珍"</f>
        <v>刘红珍</v>
      </c>
      <c r="E82" s="9" t="str">
        <f>"20212413317"</f>
        <v>20212413317</v>
      </c>
      <c r="F82" s="10"/>
    </row>
    <row r="83" spans="1:6" s="2" customFormat="1" ht="19.5" customHeight="1">
      <c r="A83" s="8">
        <v>81</v>
      </c>
      <c r="B83" s="9" t="str">
        <f t="shared" si="15"/>
        <v>202124</v>
      </c>
      <c r="C83" s="9" t="s">
        <v>19</v>
      </c>
      <c r="D83" s="9" t="str">
        <f>"李晚秋"</f>
        <v>李晚秋</v>
      </c>
      <c r="E83" s="9" t="str">
        <f>"20212413402"</f>
        <v>20212413402</v>
      </c>
      <c r="F83" s="10"/>
    </row>
    <row r="84" spans="1:6" s="2" customFormat="1" ht="19.5" customHeight="1">
      <c r="A84" s="8">
        <v>82</v>
      </c>
      <c r="B84" s="9" t="str">
        <f t="shared" si="15"/>
        <v>202124</v>
      </c>
      <c r="C84" s="9" t="s">
        <v>19</v>
      </c>
      <c r="D84" s="9" t="str">
        <f>"徐朋"</f>
        <v>徐朋</v>
      </c>
      <c r="E84" s="9" t="str">
        <f>"20212413401"</f>
        <v>20212413401</v>
      </c>
      <c r="F84" s="10"/>
    </row>
    <row r="85" spans="1:6" s="2" customFormat="1" ht="19.5" customHeight="1">
      <c r="A85" s="8">
        <v>83</v>
      </c>
      <c r="B85" s="9" t="str">
        <f>"202125"</f>
        <v>202125</v>
      </c>
      <c r="C85" s="9" t="s">
        <v>19</v>
      </c>
      <c r="D85" s="9" t="str">
        <f>"陈曦"</f>
        <v>陈曦</v>
      </c>
      <c r="E85" s="9" t="str">
        <f>"20212513405"</f>
        <v>20212513405</v>
      </c>
      <c r="F85" s="10"/>
    </row>
    <row r="86" spans="1:6" s="2" customFormat="1" ht="19.5" customHeight="1">
      <c r="A86" s="8">
        <v>84</v>
      </c>
      <c r="B86" s="9" t="str">
        <f aca="true" t="shared" si="16" ref="B86:B94">"202126"</f>
        <v>202126</v>
      </c>
      <c r="C86" s="9" t="s">
        <v>7</v>
      </c>
      <c r="D86" s="9" t="str">
        <f>"陈晨"</f>
        <v>陈晨</v>
      </c>
      <c r="E86" s="9" t="str">
        <f>"20212605412"</f>
        <v>20212605412</v>
      </c>
      <c r="F86" s="10"/>
    </row>
    <row r="87" spans="1:6" s="2" customFormat="1" ht="19.5" customHeight="1">
      <c r="A87" s="8">
        <v>85</v>
      </c>
      <c r="B87" s="9" t="str">
        <f t="shared" si="16"/>
        <v>202126</v>
      </c>
      <c r="C87" s="9" t="s">
        <v>7</v>
      </c>
      <c r="D87" s="9" t="str">
        <f>"丁钰"</f>
        <v>丁钰</v>
      </c>
      <c r="E87" s="9" t="str">
        <f>"20212605326"</f>
        <v>20212605326</v>
      </c>
      <c r="F87" s="10"/>
    </row>
    <row r="88" spans="1:6" s="2" customFormat="1" ht="19.5" customHeight="1">
      <c r="A88" s="8">
        <v>86</v>
      </c>
      <c r="B88" s="9" t="str">
        <f t="shared" si="16"/>
        <v>202126</v>
      </c>
      <c r="C88" s="9" t="s">
        <v>7</v>
      </c>
      <c r="D88" s="9" t="str">
        <f>"卢思宇"</f>
        <v>卢思宇</v>
      </c>
      <c r="E88" s="9" t="str">
        <f>"20212605323"</f>
        <v>20212605323</v>
      </c>
      <c r="F88" s="10"/>
    </row>
    <row r="89" spans="1:6" s="2" customFormat="1" ht="19.5" customHeight="1">
      <c r="A89" s="8">
        <v>87</v>
      </c>
      <c r="B89" s="9" t="str">
        <f t="shared" si="16"/>
        <v>202126</v>
      </c>
      <c r="C89" s="9" t="s">
        <v>7</v>
      </c>
      <c r="D89" s="9" t="str">
        <f>"张曦"</f>
        <v>张曦</v>
      </c>
      <c r="E89" s="9" t="str">
        <f>"20212605407"</f>
        <v>20212605407</v>
      </c>
      <c r="F89" s="10"/>
    </row>
    <row r="90" spans="1:6" s="2" customFormat="1" ht="19.5" customHeight="1">
      <c r="A90" s="8">
        <v>88</v>
      </c>
      <c r="B90" s="9" t="str">
        <f t="shared" si="16"/>
        <v>202126</v>
      </c>
      <c r="C90" s="9" t="s">
        <v>7</v>
      </c>
      <c r="D90" s="9" t="str">
        <f>"张帅"</f>
        <v>张帅</v>
      </c>
      <c r="E90" s="9" t="str">
        <f>"20212605324"</f>
        <v>20212605324</v>
      </c>
      <c r="F90" s="10"/>
    </row>
    <row r="91" spans="1:6" s="2" customFormat="1" ht="19.5" customHeight="1">
      <c r="A91" s="8">
        <v>89</v>
      </c>
      <c r="B91" s="9" t="str">
        <f t="shared" si="16"/>
        <v>202126</v>
      </c>
      <c r="C91" s="9" t="s">
        <v>7</v>
      </c>
      <c r="D91" s="9" t="str">
        <f>"肖晴晴"</f>
        <v>肖晴晴</v>
      </c>
      <c r="E91" s="9" t="str">
        <f>"20212605414"</f>
        <v>20212605414</v>
      </c>
      <c r="F91" s="10"/>
    </row>
    <row r="92" spans="1:6" s="2" customFormat="1" ht="19.5" customHeight="1">
      <c r="A92" s="8">
        <v>90</v>
      </c>
      <c r="B92" s="9" t="str">
        <f t="shared" si="16"/>
        <v>202126</v>
      </c>
      <c r="C92" s="9" t="s">
        <v>7</v>
      </c>
      <c r="D92" s="9" t="str">
        <f>"潘志永"</f>
        <v>潘志永</v>
      </c>
      <c r="E92" s="9" t="str">
        <f>"20212605413"</f>
        <v>20212605413</v>
      </c>
      <c r="F92" s="10"/>
    </row>
    <row r="93" spans="1:6" s="2" customFormat="1" ht="19.5" customHeight="1">
      <c r="A93" s="8">
        <v>91</v>
      </c>
      <c r="B93" s="9" t="str">
        <f t="shared" si="16"/>
        <v>202126</v>
      </c>
      <c r="C93" s="9" t="s">
        <v>7</v>
      </c>
      <c r="D93" s="9" t="str">
        <f>"孟碟方"</f>
        <v>孟碟方</v>
      </c>
      <c r="E93" s="9" t="str">
        <f>"20212605406"</f>
        <v>20212605406</v>
      </c>
      <c r="F93" s="10"/>
    </row>
    <row r="94" spans="1:6" s="2" customFormat="1" ht="19.5" customHeight="1">
      <c r="A94" s="8">
        <v>92</v>
      </c>
      <c r="B94" s="9" t="str">
        <f t="shared" si="16"/>
        <v>202126</v>
      </c>
      <c r="C94" s="9" t="s">
        <v>7</v>
      </c>
      <c r="D94" s="11" t="s">
        <v>24</v>
      </c>
      <c r="E94" s="11" t="s">
        <v>25</v>
      </c>
      <c r="F94" s="10" t="s">
        <v>8</v>
      </c>
    </row>
    <row r="95" spans="1:6" s="2" customFormat="1" ht="19.5" customHeight="1">
      <c r="A95" s="8">
        <v>93</v>
      </c>
      <c r="B95" s="9" t="str">
        <f aca="true" t="shared" si="17" ref="B95:B103">"202127"</f>
        <v>202127</v>
      </c>
      <c r="C95" s="9" t="s">
        <v>7</v>
      </c>
      <c r="D95" s="9" t="str">
        <f>"董敏"</f>
        <v>董敏</v>
      </c>
      <c r="E95" s="9" t="str">
        <f>"20212705519"</f>
        <v>20212705519</v>
      </c>
      <c r="F95" s="10"/>
    </row>
    <row r="96" spans="1:6" s="2" customFormat="1" ht="19.5" customHeight="1">
      <c r="A96" s="8">
        <v>94</v>
      </c>
      <c r="B96" s="9" t="str">
        <f t="shared" si="17"/>
        <v>202127</v>
      </c>
      <c r="C96" s="9" t="s">
        <v>7</v>
      </c>
      <c r="D96" s="9" t="str">
        <f>"李金金"</f>
        <v>李金金</v>
      </c>
      <c r="E96" s="9" t="str">
        <f>"20212705424"</f>
        <v>20212705424</v>
      </c>
      <c r="F96" s="10"/>
    </row>
    <row r="97" spans="1:6" s="2" customFormat="1" ht="19.5" customHeight="1">
      <c r="A97" s="8">
        <v>95</v>
      </c>
      <c r="B97" s="9" t="str">
        <f t="shared" si="17"/>
        <v>202127</v>
      </c>
      <c r="C97" s="9" t="s">
        <v>7</v>
      </c>
      <c r="D97" s="9" t="str">
        <f>"何涛"</f>
        <v>何涛</v>
      </c>
      <c r="E97" s="9" t="str">
        <f>"20212705506"</f>
        <v>20212705506</v>
      </c>
      <c r="F97" s="10"/>
    </row>
    <row r="98" spans="1:6" s="2" customFormat="1" ht="19.5" customHeight="1">
      <c r="A98" s="8">
        <v>96</v>
      </c>
      <c r="B98" s="9" t="str">
        <f t="shared" si="17"/>
        <v>202127</v>
      </c>
      <c r="C98" s="9" t="s">
        <v>7</v>
      </c>
      <c r="D98" s="9" t="str">
        <f>"吴忠"</f>
        <v>吴忠</v>
      </c>
      <c r="E98" s="9" t="str">
        <f>"20212705427"</f>
        <v>20212705427</v>
      </c>
      <c r="F98" s="10"/>
    </row>
    <row r="99" spans="1:6" s="2" customFormat="1" ht="19.5" customHeight="1">
      <c r="A99" s="8">
        <v>97</v>
      </c>
      <c r="B99" s="9" t="str">
        <f t="shared" si="17"/>
        <v>202127</v>
      </c>
      <c r="C99" s="9" t="s">
        <v>7</v>
      </c>
      <c r="D99" s="9" t="str">
        <f>"卢翔宇"</f>
        <v>卢翔宇</v>
      </c>
      <c r="E99" s="9" t="str">
        <f>"20212705422"</f>
        <v>20212705422</v>
      </c>
      <c r="F99" s="10"/>
    </row>
    <row r="100" spans="1:6" s="2" customFormat="1" ht="19.5" customHeight="1">
      <c r="A100" s="8">
        <v>98</v>
      </c>
      <c r="B100" s="9" t="str">
        <f t="shared" si="17"/>
        <v>202127</v>
      </c>
      <c r="C100" s="9" t="s">
        <v>7</v>
      </c>
      <c r="D100" s="9" t="str">
        <f>"周金刚"</f>
        <v>周金刚</v>
      </c>
      <c r="E100" s="9" t="str">
        <f>"20212705514"</f>
        <v>20212705514</v>
      </c>
      <c r="F100" s="10"/>
    </row>
    <row r="101" spans="1:6" s="2" customFormat="1" ht="19.5" customHeight="1">
      <c r="A101" s="8">
        <v>99</v>
      </c>
      <c r="B101" s="9" t="str">
        <f t="shared" si="17"/>
        <v>202127</v>
      </c>
      <c r="C101" s="9" t="s">
        <v>7</v>
      </c>
      <c r="D101" s="9" t="str">
        <f>"贾倍倍"</f>
        <v>贾倍倍</v>
      </c>
      <c r="E101" s="9" t="str">
        <f>"20212705520"</f>
        <v>20212705520</v>
      </c>
      <c r="F101" s="10"/>
    </row>
    <row r="102" spans="1:6" s="2" customFormat="1" ht="19.5" customHeight="1">
      <c r="A102" s="8">
        <v>100</v>
      </c>
      <c r="B102" s="9" t="str">
        <f t="shared" si="17"/>
        <v>202127</v>
      </c>
      <c r="C102" s="9" t="s">
        <v>7</v>
      </c>
      <c r="D102" s="9" t="str">
        <f>"张田"</f>
        <v>张田</v>
      </c>
      <c r="E102" s="9" t="str">
        <f>"20212705425"</f>
        <v>20212705425</v>
      </c>
      <c r="F102" s="10"/>
    </row>
    <row r="103" spans="1:6" s="2" customFormat="1" ht="19.5" customHeight="1">
      <c r="A103" s="8">
        <v>101</v>
      </c>
      <c r="B103" s="9" t="str">
        <f t="shared" si="17"/>
        <v>202127</v>
      </c>
      <c r="C103" s="9" t="s">
        <v>7</v>
      </c>
      <c r="D103" s="9" t="str">
        <f>"李哲民"</f>
        <v>李哲民</v>
      </c>
      <c r="E103" s="9" t="str">
        <f>"20212705505"</f>
        <v>20212705505</v>
      </c>
      <c r="F103" s="10"/>
    </row>
    <row r="104" spans="1:6" s="2" customFormat="1" ht="19.5" customHeight="1">
      <c r="A104" s="8">
        <v>102</v>
      </c>
      <c r="B104" s="9" t="str">
        <f aca="true" t="shared" si="18" ref="B104:B109">"202128"</f>
        <v>202128</v>
      </c>
      <c r="C104" s="9" t="s">
        <v>7</v>
      </c>
      <c r="D104" s="9" t="str">
        <f>"刘伟"</f>
        <v>刘伟</v>
      </c>
      <c r="E104" s="9" t="str">
        <f>"20212805904"</f>
        <v>20212805904</v>
      </c>
      <c r="F104" s="10"/>
    </row>
    <row r="105" spans="1:6" s="2" customFormat="1" ht="19.5" customHeight="1">
      <c r="A105" s="8">
        <v>103</v>
      </c>
      <c r="B105" s="9" t="str">
        <f t="shared" si="18"/>
        <v>202128</v>
      </c>
      <c r="C105" s="9" t="s">
        <v>7</v>
      </c>
      <c r="D105" s="9" t="str">
        <f>"郁翰林"</f>
        <v>郁翰林</v>
      </c>
      <c r="E105" s="9" t="str">
        <f>"20212805625"</f>
        <v>20212805625</v>
      </c>
      <c r="F105" s="10"/>
    </row>
    <row r="106" spans="1:6" s="2" customFormat="1" ht="19.5" customHeight="1">
      <c r="A106" s="8">
        <v>104</v>
      </c>
      <c r="B106" s="9" t="str">
        <f t="shared" si="18"/>
        <v>202128</v>
      </c>
      <c r="C106" s="9" t="s">
        <v>7</v>
      </c>
      <c r="D106" s="9" t="str">
        <f>"邹强"</f>
        <v>邹强</v>
      </c>
      <c r="E106" s="9" t="str">
        <f>"20212805720"</f>
        <v>20212805720</v>
      </c>
      <c r="F106" s="10"/>
    </row>
    <row r="107" spans="1:6" s="2" customFormat="1" ht="19.5" customHeight="1">
      <c r="A107" s="8">
        <v>105</v>
      </c>
      <c r="B107" s="9" t="str">
        <f t="shared" si="18"/>
        <v>202128</v>
      </c>
      <c r="C107" s="9" t="s">
        <v>7</v>
      </c>
      <c r="D107" s="9" t="str">
        <f>"于喜文"</f>
        <v>于喜文</v>
      </c>
      <c r="E107" s="9" t="str">
        <f>"20212805830"</f>
        <v>20212805830</v>
      </c>
      <c r="F107" s="10"/>
    </row>
    <row r="108" spans="1:6" s="2" customFormat="1" ht="19.5" customHeight="1">
      <c r="A108" s="8">
        <v>106</v>
      </c>
      <c r="B108" s="9" t="str">
        <f t="shared" si="18"/>
        <v>202128</v>
      </c>
      <c r="C108" s="9" t="s">
        <v>7</v>
      </c>
      <c r="D108" s="11" t="s">
        <v>26</v>
      </c>
      <c r="E108" s="11" t="s">
        <v>27</v>
      </c>
      <c r="F108" s="10" t="s">
        <v>8</v>
      </c>
    </row>
    <row r="109" spans="1:6" s="2" customFormat="1" ht="19.5" customHeight="1">
      <c r="A109" s="8">
        <v>107</v>
      </c>
      <c r="B109" s="9" t="str">
        <f t="shared" si="18"/>
        <v>202128</v>
      </c>
      <c r="C109" s="9" t="s">
        <v>7</v>
      </c>
      <c r="D109" s="11" t="s">
        <v>28</v>
      </c>
      <c r="E109" s="11" t="s">
        <v>29</v>
      </c>
      <c r="F109" s="10" t="s">
        <v>8</v>
      </c>
    </row>
    <row r="110" spans="1:6" s="2" customFormat="1" ht="19.5" customHeight="1">
      <c r="A110" s="8">
        <v>108</v>
      </c>
      <c r="B110" s="9" t="str">
        <f aca="true" t="shared" si="19" ref="B110:B112">"202129"</f>
        <v>202129</v>
      </c>
      <c r="C110" s="9" t="s">
        <v>7</v>
      </c>
      <c r="D110" s="9" t="str">
        <f>"李昆鹏"</f>
        <v>李昆鹏</v>
      </c>
      <c r="E110" s="9" t="str">
        <f>"20212906022"</f>
        <v>20212906022</v>
      </c>
      <c r="F110" s="10"/>
    </row>
    <row r="111" spans="1:6" s="2" customFormat="1" ht="19.5" customHeight="1">
      <c r="A111" s="8">
        <v>109</v>
      </c>
      <c r="B111" s="9" t="str">
        <f t="shared" si="19"/>
        <v>202129</v>
      </c>
      <c r="C111" s="9" t="s">
        <v>7</v>
      </c>
      <c r="D111" s="9" t="str">
        <f>"戴傲雪"</f>
        <v>戴傲雪</v>
      </c>
      <c r="E111" s="9" t="str">
        <f>"20212905927"</f>
        <v>20212905927</v>
      </c>
      <c r="F111" s="10"/>
    </row>
    <row r="112" spans="1:6" s="2" customFormat="1" ht="19.5" customHeight="1">
      <c r="A112" s="8">
        <v>110</v>
      </c>
      <c r="B112" s="9" t="str">
        <f t="shared" si="19"/>
        <v>202129</v>
      </c>
      <c r="C112" s="9" t="s">
        <v>7</v>
      </c>
      <c r="D112" s="9" t="str">
        <f>"田洪雨"</f>
        <v>田洪雨</v>
      </c>
      <c r="E112" s="9" t="str">
        <f>"20212906025"</f>
        <v>20212906025</v>
      </c>
      <c r="F112" s="10"/>
    </row>
    <row r="113" spans="1:6" s="2" customFormat="1" ht="19.5" customHeight="1">
      <c r="A113" s="8">
        <v>111</v>
      </c>
      <c r="B113" s="9" t="str">
        <f aca="true" t="shared" si="20" ref="B113:B115">"202130"</f>
        <v>202130</v>
      </c>
      <c r="C113" s="9" t="s">
        <v>7</v>
      </c>
      <c r="D113" s="9" t="str">
        <f>"刘莫林"</f>
        <v>刘莫林</v>
      </c>
      <c r="E113" s="9" t="str">
        <f>"20213006126"</f>
        <v>20213006126</v>
      </c>
      <c r="F113" s="10"/>
    </row>
    <row r="114" spans="1:6" s="2" customFormat="1" ht="19.5" customHeight="1">
      <c r="A114" s="8">
        <v>112</v>
      </c>
      <c r="B114" s="9" t="str">
        <f t="shared" si="20"/>
        <v>202130</v>
      </c>
      <c r="C114" s="9" t="s">
        <v>7</v>
      </c>
      <c r="D114" s="9" t="str">
        <f>"于韩雪"</f>
        <v>于韩雪</v>
      </c>
      <c r="E114" s="9" t="str">
        <f>"20213006213"</f>
        <v>20213006213</v>
      </c>
      <c r="F114" s="10"/>
    </row>
    <row r="115" spans="1:6" s="2" customFormat="1" ht="19.5" customHeight="1">
      <c r="A115" s="8">
        <v>113</v>
      </c>
      <c r="B115" s="9" t="str">
        <f t="shared" si="20"/>
        <v>202130</v>
      </c>
      <c r="C115" s="9" t="s">
        <v>7</v>
      </c>
      <c r="D115" s="9" t="str">
        <f>"翟朋程"</f>
        <v>翟朋程</v>
      </c>
      <c r="E115" s="9" t="str">
        <f>"20213006128"</f>
        <v>20213006128</v>
      </c>
      <c r="F115" s="10"/>
    </row>
    <row r="116" spans="1:6" s="2" customFormat="1" ht="19.5" customHeight="1">
      <c r="A116" s="8">
        <v>114</v>
      </c>
      <c r="B116" s="9" t="str">
        <f aca="true" t="shared" si="21" ref="B116:B121">"202131"</f>
        <v>202131</v>
      </c>
      <c r="C116" s="9" t="s">
        <v>7</v>
      </c>
      <c r="D116" s="9" t="str">
        <f>"陈默"</f>
        <v>陈默</v>
      </c>
      <c r="E116" s="9" t="str">
        <f>"20213106306"</f>
        <v>20213106306</v>
      </c>
      <c r="F116" s="10"/>
    </row>
    <row r="117" spans="1:6" s="2" customFormat="1" ht="19.5" customHeight="1">
      <c r="A117" s="8">
        <v>115</v>
      </c>
      <c r="B117" s="9" t="str">
        <f t="shared" si="21"/>
        <v>202131</v>
      </c>
      <c r="C117" s="9" t="s">
        <v>7</v>
      </c>
      <c r="D117" s="9" t="str">
        <f>"丁兰"</f>
        <v>丁兰</v>
      </c>
      <c r="E117" s="9" t="str">
        <f>"20213106225"</f>
        <v>20213106225</v>
      </c>
      <c r="F117" s="10"/>
    </row>
    <row r="118" spans="1:6" s="2" customFormat="1" ht="19.5" customHeight="1">
      <c r="A118" s="8">
        <v>116</v>
      </c>
      <c r="B118" s="9" t="str">
        <f t="shared" si="21"/>
        <v>202131</v>
      </c>
      <c r="C118" s="9" t="s">
        <v>7</v>
      </c>
      <c r="D118" s="9" t="str">
        <f>"朱博"</f>
        <v>朱博</v>
      </c>
      <c r="E118" s="9" t="str">
        <f>"20213106228"</f>
        <v>20213106228</v>
      </c>
      <c r="F118" s="10"/>
    </row>
    <row r="119" spans="1:6" s="2" customFormat="1" ht="19.5" customHeight="1">
      <c r="A119" s="8">
        <v>117</v>
      </c>
      <c r="B119" s="9" t="str">
        <f t="shared" si="21"/>
        <v>202131</v>
      </c>
      <c r="C119" s="9" t="s">
        <v>7</v>
      </c>
      <c r="D119" s="9" t="str">
        <f>"申姣姣"</f>
        <v>申姣姣</v>
      </c>
      <c r="E119" s="9" t="str">
        <f>"20213106305"</f>
        <v>20213106305</v>
      </c>
      <c r="F119" s="10"/>
    </row>
    <row r="120" spans="1:6" s="2" customFormat="1" ht="19.5" customHeight="1">
      <c r="A120" s="8">
        <v>118</v>
      </c>
      <c r="B120" s="9" t="str">
        <f t="shared" si="21"/>
        <v>202131</v>
      </c>
      <c r="C120" s="9" t="s">
        <v>7</v>
      </c>
      <c r="D120" s="11" t="str">
        <f>"王小龙"</f>
        <v>王小龙</v>
      </c>
      <c r="E120" s="11" t="str">
        <f>"20213106222"</f>
        <v>20213106222</v>
      </c>
      <c r="F120" s="10" t="s">
        <v>8</v>
      </c>
    </row>
    <row r="121" spans="1:6" s="2" customFormat="1" ht="19.5" customHeight="1">
      <c r="A121" s="8">
        <v>119</v>
      </c>
      <c r="B121" s="9" t="str">
        <f t="shared" si="21"/>
        <v>202131</v>
      </c>
      <c r="C121" s="9" t="s">
        <v>7</v>
      </c>
      <c r="D121" s="12" t="str">
        <f>"王慧茹"</f>
        <v>王慧茹</v>
      </c>
      <c r="E121" s="12" t="str">
        <f>"20213106302"</f>
        <v>20213106302</v>
      </c>
      <c r="F121" s="10" t="s">
        <v>8</v>
      </c>
    </row>
    <row r="122" spans="1:6" s="2" customFormat="1" ht="19.5" customHeight="1">
      <c r="A122" s="8">
        <v>120</v>
      </c>
      <c r="B122" s="9" t="str">
        <f>"202132"</f>
        <v>202132</v>
      </c>
      <c r="C122" s="9" t="s">
        <v>7</v>
      </c>
      <c r="D122" s="9" t="str">
        <f>"袁瑜鸿"</f>
        <v>袁瑜鸿</v>
      </c>
      <c r="E122" s="9" t="str">
        <f>"20213206328"</f>
        <v>20213206328</v>
      </c>
      <c r="F122" s="10"/>
    </row>
    <row r="123" spans="1:6" s="2" customFormat="1" ht="19.5" customHeight="1">
      <c r="A123" s="8">
        <v>121</v>
      </c>
      <c r="B123" s="9" t="str">
        <f>"202132"</f>
        <v>202132</v>
      </c>
      <c r="C123" s="9" t="s">
        <v>7</v>
      </c>
      <c r="D123" s="9" t="str">
        <f>"王洋洋"</f>
        <v>王洋洋</v>
      </c>
      <c r="E123" s="9" t="str">
        <f>"20213206408"</f>
        <v>20213206408</v>
      </c>
      <c r="F123" s="10"/>
    </row>
    <row r="124" spans="1:6" s="2" customFormat="1" ht="19.5" customHeight="1">
      <c r="A124" s="8">
        <v>122</v>
      </c>
      <c r="B124" s="9" t="str">
        <f>"202132"</f>
        <v>202132</v>
      </c>
      <c r="C124" s="9" t="s">
        <v>7</v>
      </c>
      <c r="D124" s="11" t="str">
        <f>"崔璨"</f>
        <v>崔璨</v>
      </c>
      <c r="E124" s="11" t="str">
        <f>"20213206327"</f>
        <v>20213206327</v>
      </c>
      <c r="F124" s="10" t="s">
        <v>8</v>
      </c>
    </row>
    <row r="125" spans="1:6" s="2" customFormat="1" ht="19.5" customHeight="1">
      <c r="A125" s="8">
        <v>123</v>
      </c>
      <c r="B125" s="9" t="str">
        <f aca="true" t="shared" si="22" ref="B125:B127">"202133"</f>
        <v>202133</v>
      </c>
      <c r="C125" s="9" t="s">
        <v>7</v>
      </c>
      <c r="D125" s="9" t="str">
        <f>"王秀芳"</f>
        <v>王秀芳</v>
      </c>
      <c r="E125" s="9" t="str">
        <f>"20213306616"</f>
        <v>20213306616</v>
      </c>
      <c r="F125" s="10"/>
    </row>
    <row r="126" spans="1:6" s="2" customFormat="1" ht="19.5" customHeight="1">
      <c r="A126" s="8">
        <v>124</v>
      </c>
      <c r="B126" s="9" t="str">
        <f t="shared" si="22"/>
        <v>202133</v>
      </c>
      <c r="C126" s="9" t="s">
        <v>7</v>
      </c>
      <c r="D126" s="9" t="str">
        <f>"徐浩亮"</f>
        <v>徐浩亮</v>
      </c>
      <c r="E126" s="9" t="str">
        <f>"20213306518"</f>
        <v>20213306518</v>
      </c>
      <c r="F126" s="10"/>
    </row>
    <row r="127" spans="1:6" s="2" customFormat="1" ht="19.5" customHeight="1">
      <c r="A127" s="8">
        <v>125</v>
      </c>
      <c r="B127" s="9" t="str">
        <f t="shared" si="22"/>
        <v>202133</v>
      </c>
      <c r="C127" s="9" t="s">
        <v>7</v>
      </c>
      <c r="D127" s="11" t="str">
        <f>"崔永丽"</f>
        <v>崔永丽</v>
      </c>
      <c r="E127" s="11" t="str">
        <f>"20213306417"</f>
        <v>20213306417</v>
      </c>
      <c r="F127" s="10" t="s">
        <v>8</v>
      </c>
    </row>
    <row r="128" spans="1:6" s="2" customFormat="1" ht="19.5" customHeight="1">
      <c r="A128" s="8">
        <v>126</v>
      </c>
      <c r="B128" s="9" t="str">
        <f aca="true" t="shared" si="23" ref="B128:B133">"202134"</f>
        <v>202134</v>
      </c>
      <c r="C128" s="9" t="s">
        <v>7</v>
      </c>
      <c r="D128" s="9" t="str">
        <f>"王朝阳"</f>
        <v>王朝阳</v>
      </c>
      <c r="E128" s="9" t="str">
        <f>"20213406813"</f>
        <v>20213406813</v>
      </c>
      <c r="F128" s="10"/>
    </row>
    <row r="129" spans="1:6" s="2" customFormat="1" ht="19.5" customHeight="1">
      <c r="A129" s="8">
        <v>127</v>
      </c>
      <c r="B129" s="9" t="str">
        <f t="shared" si="23"/>
        <v>202134</v>
      </c>
      <c r="C129" s="9" t="s">
        <v>7</v>
      </c>
      <c r="D129" s="9" t="str">
        <f>"史琦琦"</f>
        <v>史琦琦</v>
      </c>
      <c r="E129" s="9" t="str">
        <f>"20213406927"</f>
        <v>20213406927</v>
      </c>
      <c r="F129" s="10"/>
    </row>
    <row r="130" spans="1:6" s="2" customFormat="1" ht="19.5" customHeight="1">
      <c r="A130" s="8">
        <v>128</v>
      </c>
      <c r="B130" s="9" t="str">
        <f t="shared" si="23"/>
        <v>202134</v>
      </c>
      <c r="C130" s="9" t="s">
        <v>7</v>
      </c>
      <c r="D130" s="9" t="str">
        <f>"卢筱龙"</f>
        <v>卢筱龙</v>
      </c>
      <c r="E130" s="9" t="str">
        <f>"20213407209"</f>
        <v>20213407209</v>
      </c>
      <c r="F130" s="10"/>
    </row>
    <row r="131" spans="1:6" s="2" customFormat="1" ht="19.5" customHeight="1">
      <c r="A131" s="8">
        <v>129</v>
      </c>
      <c r="B131" s="9" t="str">
        <f t="shared" si="23"/>
        <v>202134</v>
      </c>
      <c r="C131" s="9" t="s">
        <v>7</v>
      </c>
      <c r="D131" s="9" t="str">
        <f>"何炜蒙"</f>
        <v>何炜蒙</v>
      </c>
      <c r="E131" s="9" t="str">
        <f>"20213407213"</f>
        <v>20213407213</v>
      </c>
      <c r="F131" s="10"/>
    </row>
    <row r="132" spans="1:6" s="2" customFormat="1" ht="19.5" customHeight="1">
      <c r="A132" s="8">
        <v>130</v>
      </c>
      <c r="B132" s="9" t="str">
        <f t="shared" si="23"/>
        <v>202134</v>
      </c>
      <c r="C132" s="9" t="s">
        <v>7</v>
      </c>
      <c r="D132" s="9" t="str">
        <f>"闫梦祥"</f>
        <v>闫梦祥</v>
      </c>
      <c r="E132" s="9" t="str">
        <f>"20213407105"</f>
        <v>20213407105</v>
      </c>
      <c r="F132" s="10"/>
    </row>
    <row r="133" spans="1:6" s="2" customFormat="1" ht="19.5" customHeight="1">
      <c r="A133" s="8">
        <v>131</v>
      </c>
      <c r="B133" s="9" t="str">
        <f t="shared" si="23"/>
        <v>202134</v>
      </c>
      <c r="C133" s="9" t="s">
        <v>7</v>
      </c>
      <c r="D133" s="12" t="s">
        <v>30</v>
      </c>
      <c r="E133" s="12" t="s">
        <v>31</v>
      </c>
      <c r="F133" s="10" t="s">
        <v>8</v>
      </c>
    </row>
    <row r="134" spans="1:6" s="2" customFormat="1" ht="19.5" customHeight="1">
      <c r="A134" s="8">
        <v>132</v>
      </c>
      <c r="B134" s="9" t="str">
        <f aca="true" t="shared" si="24" ref="B134:B136">"202135"</f>
        <v>202135</v>
      </c>
      <c r="C134" s="9" t="s">
        <v>7</v>
      </c>
      <c r="D134" s="9" t="str">
        <f>"田翔宇"</f>
        <v>田翔宇</v>
      </c>
      <c r="E134" s="9" t="str">
        <f>"20213507630"</f>
        <v>20213507630</v>
      </c>
      <c r="F134" s="10"/>
    </row>
    <row r="135" spans="1:6" s="2" customFormat="1" ht="19.5" customHeight="1">
      <c r="A135" s="8">
        <v>133</v>
      </c>
      <c r="B135" s="9" t="str">
        <f t="shared" si="24"/>
        <v>202135</v>
      </c>
      <c r="C135" s="9" t="s">
        <v>7</v>
      </c>
      <c r="D135" s="9" t="str">
        <f>"刘健"</f>
        <v>刘健</v>
      </c>
      <c r="E135" s="9" t="str">
        <f>"20213507230"</f>
        <v>20213507230</v>
      </c>
      <c r="F135" s="10"/>
    </row>
    <row r="136" spans="1:6" s="2" customFormat="1" ht="19.5" customHeight="1">
      <c r="A136" s="8">
        <v>134</v>
      </c>
      <c r="B136" s="9" t="str">
        <f t="shared" si="24"/>
        <v>202135</v>
      </c>
      <c r="C136" s="9" t="s">
        <v>7</v>
      </c>
      <c r="D136" s="9" t="str">
        <f>"何兰兰"</f>
        <v>何兰兰</v>
      </c>
      <c r="E136" s="9" t="str">
        <f>"20213507327"</f>
        <v>20213507327</v>
      </c>
      <c r="F136" s="10"/>
    </row>
    <row r="137" spans="1:6" s="2" customFormat="1" ht="19.5" customHeight="1">
      <c r="A137" s="8">
        <v>135</v>
      </c>
      <c r="B137" s="9" t="str">
        <f aca="true" t="shared" si="25" ref="B137:B139">"202136"</f>
        <v>202136</v>
      </c>
      <c r="C137" s="9" t="s">
        <v>7</v>
      </c>
      <c r="D137" s="9" t="str">
        <f>"李志明"</f>
        <v>李志明</v>
      </c>
      <c r="E137" s="9" t="str">
        <f>"20213607830"</f>
        <v>20213607830</v>
      </c>
      <c r="F137" s="10"/>
    </row>
    <row r="138" spans="1:6" s="2" customFormat="1" ht="19.5" customHeight="1">
      <c r="A138" s="8">
        <v>136</v>
      </c>
      <c r="B138" s="9" t="str">
        <f t="shared" si="25"/>
        <v>202136</v>
      </c>
      <c r="C138" s="9" t="s">
        <v>7</v>
      </c>
      <c r="D138" s="9" t="str">
        <f>"程强"</f>
        <v>程强</v>
      </c>
      <c r="E138" s="9" t="str">
        <f>"20213607903"</f>
        <v>20213607903</v>
      </c>
      <c r="F138" s="10"/>
    </row>
    <row r="139" spans="1:6" s="2" customFormat="1" ht="19.5" customHeight="1">
      <c r="A139" s="8">
        <v>137</v>
      </c>
      <c r="B139" s="9" t="str">
        <f t="shared" si="25"/>
        <v>202136</v>
      </c>
      <c r="C139" s="9" t="s">
        <v>7</v>
      </c>
      <c r="D139" s="9" t="str">
        <f>"贾文睿"</f>
        <v>贾文睿</v>
      </c>
      <c r="E139" s="9" t="str">
        <f>"20213607714"</f>
        <v>20213607714</v>
      </c>
      <c r="F139" s="10"/>
    </row>
    <row r="140" spans="1:6" s="2" customFormat="1" ht="19.5" customHeight="1">
      <c r="A140" s="8">
        <v>138</v>
      </c>
      <c r="B140" s="9" t="str">
        <f aca="true" t="shared" si="26" ref="B140:B142">"202137"</f>
        <v>202137</v>
      </c>
      <c r="C140" s="9" t="s">
        <v>7</v>
      </c>
      <c r="D140" s="9" t="str">
        <f>"韩玉燕"</f>
        <v>韩玉燕</v>
      </c>
      <c r="E140" s="9" t="str">
        <f>"20213707905"</f>
        <v>20213707905</v>
      </c>
      <c r="F140" s="10"/>
    </row>
    <row r="141" spans="1:6" s="2" customFormat="1" ht="19.5" customHeight="1">
      <c r="A141" s="8">
        <v>139</v>
      </c>
      <c r="B141" s="9" t="str">
        <f t="shared" si="26"/>
        <v>202137</v>
      </c>
      <c r="C141" s="9" t="s">
        <v>7</v>
      </c>
      <c r="D141" s="9" t="str">
        <f>"张单"</f>
        <v>张单</v>
      </c>
      <c r="E141" s="9" t="str">
        <f>"20213707915"</f>
        <v>20213707915</v>
      </c>
      <c r="F141" s="10"/>
    </row>
    <row r="142" spans="1:6" s="2" customFormat="1" ht="19.5" customHeight="1">
      <c r="A142" s="8">
        <v>140</v>
      </c>
      <c r="B142" s="9" t="str">
        <f t="shared" si="26"/>
        <v>202137</v>
      </c>
      <c r="C142" s="9" t="s">
        <v>7</v>
      </c>
      <c r="D142" s="9" t="str">
        <f>"张子其"</f>
        <v>张子其</v>
      </c>
      <c r="E142" s="9" t="str">
        <f>"20213707910"</f>
        <v>20213707910</v>
      </c>
      <c r="F142" s="10"/>
    </row>
    <row r="143" spans="1:6" s="2" customFormat="1" ht="19.5" customHeight="1">
      <c r="A143" s="8">
        <v>141</v>
      </c>
      <c r="B143" s="9" t="str">
        <f aca="true" t="shared" si="27" ref="B143:B145">"202138"</f>
        <v>202138</v>
      </c>
      <c r="C143" s="9" t="s">
        <v>7</v>
      </c>
      <c r="D143" s="9" t="str">
        <f>"尹言一"</f>
        <v>尹言一</v>
      </c>
      <c r="E143" s="9" t="str">
        <f>"20213807924"</f>
        <v>20213807924</v>
      </c>
      <c r="F143" s="10"/>
    </row>
    <row r="144" spans="1:6" s="2" customFormat="1" ht="19.5" customHeight="1">
      <c r="A144" s="8">
        <v>142</v>
      </c>
      <c r="B144" s="9" t="str">
        <f t="shared" si="27"/>
        <v>202138</v>
      </c>
      <c r="C144" s="9" t="s">
        <v>7</v>
      </c>
      <c r="D144" s="9" t="str">
        <f>"田继康"</f>
        <v>田继康</v>
      </c>
      <c r="E144" s="9" t="str">
        <f>"20213808001"</f>
        <v>20213808001</v>
      </c>
      <c r="F144" s="10"/>
    </row>
    <row r="145" spans="1:6" s="2" customFormat="1" ht="19.5" customHeight="1">
      <c r="A145" s="8">
        <v>143</v>
      </c>
      <c r="B145" s="9" t="str">
        <f t="shared" si="27"/>
        <v>202138</v>
      </c>
      <c r="C145" s="9" t="s">
        <v>7</v>
      </c>
      <c r="D145" s="9" t="str">
        <f>"高佳莲"</f>
        <v>高佳莲</v>
      </c>
      <c r="E145" s="9" t="str">
        <f>"20213807926"</f>
        <v>20213807926</v>
      </c>
      <c r="F145" s="10"/>
    </row>
    <row r="146" spans="1:6" s="2" customFormat="1" ht="19.5" customHeight="1">
      <c r="A146" s="8">
        <v>144</v>
      </c>
      <c r="B146" s="9" t="str">
        <f>"202139"</f>
        <v>202139</v>
      </c>
      <c r="C146" s="9" t="s">
        <v>7</v>
      </c>
      <c r="D146" s="9" t="str">
        <f>"刘翔宇"</f>
        <v>刘翔宇</v>
      </c>
      <c r="E146" s="9" t="str">
        <f>"20213908003"</f>
        <v>20213908003</v>
      </c>
      <c r="F146" s="10"/>
    </row>
    <row r="147" spans="1:6" s="2" customFormat="1" ht="19.5" customHeight="1">
      <c r="A147" s="8">
        <v>145</v>
      </c>
      <c r="B147" s="9" t="str">
        <f>"202139"</f>
        <v>202139</v>
      </c>
      <c r="C147" s="9" t="s">
        <v>7</v>
      </c>
      <c r="D147" s="9" t="str">
        <f>"孟麟"</f>
        <v>孟麟</v>
      </c>
      <c r="E147" s="9" t="str">
        <f>"20213908202"</f>
        <v>20213908202</v>
      </c>
      <c r="F147" s="10"/>
    </row>
    <row r="148" spans="1:6" s="2" customFormat="1" ht="19.5" customHeight="1">
      <c r="A148" s="8">
        <v>146</v>
      </c>
      <c r="B148" s="9" t="str">
        <f>"202139"</f>
        <v>202139</v>
      </c>
      <c r="C148" s="9" t="s">
        <v>7</v>
      </c>
      <c r="D148" s="12" t="s">
        <v>32</v>
      </c>
      <c r="E148" s="12" t="s">
        <v>33</v>
      </c>
      <c r="F148" s="10" t="s">
        <v>8</v>
      </c>
    </row>
    <row r="149" spans="1:6" s="2" customFormat="1" ht="19.5" customHeight="1">
      <c r="A149" s="8">
        <v>147</v>
      </c>
      <c r="B149" s="9" t="str">
        <f aca="true" t="shared" si="28" ref="B149:B151">"202140"</f>
        <v>202140</v>
      </c>
      <c r="C149" s="9" t="s">
        <v>7</v>
      </c>
      <c r="D149" s="9" t="str">
        <f>"袁双飞"</f>
        <v>袁双飞</v>
      </c>
      <c r="E149" s="9" t="str">
        <f>"20214008229"</f>
        <v>20214008229</v>
      </c>
      <c r="F149" s="10"/>
    </row>
    <row r="150" spans="1:6" s="2" customFormat="1" ht="19.5" customHeight="1">
      <c r="A150" s="8">
        <v>148</v>
      </c>
      <c r="B150" s="9" t="str">
        <f t="shared" si="28"/>
        <v>202140</v>
      </c>
      <c r="C150" s="9" t="s">
        <v>7</v>
      </c>
      <c r="D150" s="9" t="str">
        <f>"王蓉"</f>
        <v>王蓉</v>
      </c>
      <c r="E150" s="9" t="str">
        <f>"20214008225"</f>
        <v>20214008225</v>
      </c>
      <c r="F150" s="10"/>
    </row>
    <row r="151" spans="1:6" s="2" customFormat="1" ht="19.5" customHeight="1">
      <c r="A151" s="8">
        <v>149</v>
      </c>
      <c r="B151" s="9" t="str">
        <f t="shared" si="28"/>
        <v>202140</v>
      </c>
      <c r="C151" s="9" t="s">
        <v>7</v>
      </c>
      <c r="D151" s="9" t="str">
        <f>"田淼淼"</f>
        <v>田淼淼</v>
      </c>
      <c r="E151" s="9" t="str">
        <f>"20214008216"</f>
        <v>20214008216</v>
      </c>
      <c r="F151" s="10"/>
    </row>
    <row r="152" spans="1:6" s="2" customFormat="1" ht="19.5" customHeight="1">
      <c r="A152" s="8">
        <v>150</v>
      </c>
      <c r="B152" s="9" t="str">
        <f aca="true" t="shared" si="29" ref="B152:B160">"202141"</f>
        <v>202141</v>
      </c>
      <c r="C152" s="9" t="s">
        <v>7</v>
      </c>
      <c r="D152" s="9" t="str">
        <f>"王克成"</f>
        <v>王克成</v>
      </c>
      <c r="E152" s="9" t="str">
        <f>"20214108403"</f>
        <v>20214108403</v>
      </c>
      <c r="F152" s="10"/>
    </row>
    <row r="153" spans="1:6" s="2" customFormat="1" ht="19.5" customHeight="1">
      <c r="A153" s="8">
        <v>151</v>
      </c>
      <c r="B153" s="9" t="str">
        <f t="shared" si="29"/>
        <v>202141</v>
      </c>
      <c r="C153" s="9" t="s">
        <v>7</v>
      </c>
      <c r="D153" s="9" t="str">
        <f>"陈刚"</f>
        <v>陈刚</v>
      </c>
      <c r="E153" s="9" t="str">
        <f>"20214108307"</f>
        <v>20214108307</v>
      </c>
      <c r="F153" s="10"/>
    </row>
    <row r="154" spans="1:6" s="2" customFormat="1" ht="19.5" customHeight="1">
      <c r="A154" s="8">
        <v>152</v>
      </c>
      <c r="B154" s="9" t="str">
        <f t="shared" si="29"/>
        <v>202141</v>
      </c>
      <c r="C154" s="9" t="s">
        <v>7</v>
      </c>
      <c r="D154" s="9" t="str">
        <f>"张阳"</f>
        <v>张阳</v>
      </c>
      <c r="E154" s="9" t="str">
        <f>"20214108422"</f>
        <v>20214108422</v>
      </c>
      <c r="F154" s="10"/>
    </row>
    <row r="155" spans="1:6" s="2" customFormat="1" ht="19.5" customHeight="1">
      <c r="A155" s="8">
        <v>153</v>
      </c>
      <c r="B155" s="9" t="str">
        <f t="shared" si="29"/>
        <v>202141</v>
      </c>
      <c r="C155" s="9" t="s">
        <v>7</v>
      </c>
      <c r="D155" s="9" t="str">
        <f>"李煜"</f>
        <v>李煜</v>
      </c>
      <c r="E155" s="9" t="str">
        <f>"20214108326"</f>
        <v>20214108326</v>
      </c>
      <c r="F155" s="10"/>
    </row>
    <row r="156" spans="1:6" s="2" customFormat="1" ht="19.5" customHeight="1">
      <c r="A156" s="8">
        <v>154</v>
      </c>
      <c r="B156" s="9" t="str">
        <f t="shared" si="29"/>
        <v>202141</v>
      </c>
      <c r="C156" s="9" t="s">
        <v>7</v>
      </c>
      <c r="D156" s="9" t="str">
        <f>"钱玉刚"</f>
        <v>钱玉刚</v>
      </c>
      <c r="E156" s="9" t="str">
        <f>"20214108330"</f>
        <v>20214108330</v>
      </c>
      <c r="F156" s="10"/>
    </row>
    <row r="157" spans="1:6" s="2" customFormat="1" ht="19.5" customHeight="1">
      <c r="A157" s="8">
        <v>155</v>
      </c>
      <c r="B157" s="9" t="str">
        <f t="shared" si="29"/>
        <v>202141</v>
      </c>
      <c r="C157" s="9" t="s">
        <v>7</v>
      </c>
      <c r="D157" s="9" t="str">
        <f>"乔育才"</f>
        <v>乔育才</v>
      </c>
      <c r="E157" s="9" t="str">
        <f>"20214108317"</f>
        <v>20214108317</v>
      </c>
      <c r="F157" s="10"/>
    </row>
    <row r="158" spans="1:6" s="2" customFormat="1" ht="19.5" customHeight="1">
      <c r="A158" s="8">
        <v>156</v>
      </c>
      <c r="B158" s="9" t="str">
        <f t="shared" si="29"/>
        <v>202141</v>
      </c>
      <c r="C158" s="9" t="s">
        <v>7</v>
      </c>
      <c r="D158" s="9" t="str">
        <f>"葛文静"</f>
        <v>葛文静</v>
      </c>
      <c r="E158" s="9" t="str">
        <f>"20214108427"</f>
        <v>20214108427</v>
      </c>
      <c r="F158" s="10"/>
    </row>
    <row r="159" spans="1:6" s="2" customFormat="1" ht="19.5" customHeight="1">
      <c r="A159" s="8">
        <v>157</v>
      </c>
      <c r="B159" s="9" t="str">
        <f t="shared" si="29"/>
        <v>202141</v>
      </c>
      <c r="C159" s="9" t="s">
        <v>7</v>
      </c>
      <c r="D159" s="9" t="str">
        <f>"何谈谈"</f>
        <v>何谈谈</v>
      </c>
      <c r="E159" s="9" t="str">
        <f>"20214108414"</f>
        <v>20214108414</v>
      </c>
      <c r="F159" s="10"/>
    </row>
    <row r="160" spans="1:6" s="2" customFormat="1" ht="19.5" customHeight="1">
      <c r="A160" s="8">
        <v>158</v>
      </c>
      <c r="B160" s="9" t="str">
        <f t="shared" si="29"/>
        <v>202141</v>
      </c>
      <c r="C160" s="9" t="s">
        <v>7</v>
      </c>
      <c r="D160" s="9" t="str">
        <f>"王博远"</f>
        <v>王博远</v>
      </c>
      <c r="E160" s="9" t="str">
        <f>"20214108310"</f>
        <v>20214108310</v>
      </c>
      <c r="F160" s="10"/>
    </row>
    <row r="161" spans="1:6" s="2" customFormat="1" ht="19.5" customHeight="1">
      <c r="A161" s="8">
        <v>159</v>
      </c>
      <c r="B161" s="9" t="str">
        <f aca="true" t="shared" si="30" ref="B161:B169">"202142"</f>
        <v>202142</v>
      </c>
      <c r="C161" s="9" t="s">
        <v>7</v>
      </c>
      <c r="D161" s="9" t="str">
        <f>"于竟成"</f>
        <v>于竟成</v>
      </c>
      <c r="E161" s="9" t="str">
        <f>"20214208526"</f>
        <v>20214208526</v>
      </c>
      <c r="F161" s="10"/>
    </row>
    <row r="162" spans="1:6" s="2" customFormat="1" ht="19.5" customHeight="1">
      <c r="A162" s="8">
        <v>160</v>
      </c>
      <c r="B162" s="9" t="str">
        <f t="shared" si="30"/>
        <v>202142</v>
      </c>
      <c r="C162" s="9" t="s">
        <v>7</v>
      </c>
      <c r="D162" s="9" t="str">
        <f>"何泽江"</f>
        <v>何泽江</v>
      </c>
      <c r="E162" s="9" t="str">
        <f>"20214208607"</f>
        <v>20214208607</v>
      </c>
      <c r="F162" s="10"/>
    </row>
    <row r="163" spans="1:6" s="2" customFormat="1" ht="19.5" customHeight="1">
      <c r="A163" s="8">
        <v>161</v>
      </c>
      <c r="B163" s="9" t="str">
        <f t="shared" si="30"/>
        <v>202142</v>
      </c>
      <c r="C163" s="9" t="s">
        <v>7</v>
      </c>
      <c r="D163" s="9" t="str">
        <f>"陆士宇"</f>
        <v>陆士宇</v>
      </c>
      <c r="E163" s="9" t="str">
        <f>"20214208508"</f>
        <v>20214208508</v>
      </c>
      <c r="F163" s="10"/>
    </row>
    <row r="164" spans="1:6" s="2" customFormat="1" ht="19.5" customHeight="1">
      <c r="A164" s="8">
        <v>162</v>
      </c>
      <c r="B164" s="9" t="str">
        <f t="shared" si="30"/>
        <v>202142</v>
      </c>
      <c r="C164" s="9" t="s">
        <v>7</v>
      </c>
      <c r="D164" s="9" t="str">
        <f>"李伟康"</f>
        <v>李伟康</v>
      </c>
      <c r="E164" s="9" t="str">
        <f>"20214208610"</f>
        <v>20214208610</v>
      </c>
      <c r="F164" s="10"/>
    </row>
    <row r="165" spans="1:6" s="2" customFormat="1" ht="19.5" customHeight="1">
      <c r="A165" s="8">
        <v>163</v>
      </c>
      <c r="B165" s="9" t="str">
        <f t="shared" si="30"/>
        <v>202142</v>
      </c>
      <c r="C165" s="9" t="s">
        <v>7</v>
      </c>
      <c r="D165" s="9" t="str">
        <f>"王亚"</f>
        <v>王亚</v>
      </c>
      <c r="E165" s="9" t="str">
        <f>"20214208622"</f>
        <v>20214208622</v>
      </c>
      <c r="F165" s="10"/>
    </row>
    <row r="166" spans="1:6" s="2" customFormat="1" ht="19.5" customHeight="1">
      <c r="A166" s="8">
        <v>164</v>
      </c>
      <c r="B166" s="9" t="str">
        <f t="shared" si="30"/>
        <v>202142</v>
      </c>
      <c r="C166" s="9" t="s">
        <v>7</v>
      </c>
      <c r="D166" s="9" t="str">
        <f>"蔡国庆"</f>
        <v>蔡国庆</v>
      </c>
      <c r="E166" s="9" t="str">
        <f>"20214208702"</f>
        <v>20214208702</v>
      </c>
      <c r="F166" s="10"/>
    </row>
    <row r="167" spans="1:6" s="2" customFormat="1" ht="19.5" customHeight="1">
      <c r="A167" s="8">
        <v>165</v>
      </c>
      <c r="B167" s="9" t="str">
        <f t="shared" si="30"/>
        <v>202142</v>
      </c>
      <c r="C167" s="9" t="s">
        <v>7</v>
      </c>
      <c r="D167" s="9" t="str">
        <f>"张静"</f>
        <v>张静</v>
      </c>
      <c r="E167" s="9" t="str">
        <f>"20214208517"</f>
        <v>20214208517</v>
      </c>
      <c r="F167" s="10"/>
    </row>
    <row r="168" spans="1:6" s="2" customFormat="1" ht="19.5" customHeight="1">
      <c r="A168" s="8">
        <v>166</v>
      </c>
      <c r="B168" s="9" t="str">
        <f t="shared" si="30"/>
        <v>202142</v>
      </c>
      <c r="C168" s="9" t="s">
        <v>7</v>
      </c>
      <c r="D168" s="9" t="str">
        <f>"曹陈泳"</f>
        <v>曹陈泳</v>
      </c>
      <c r="E168" s="9" t="str">
        <f>"20214208504"</f>
        <v>20214208504</v>
      </c>
      <c r="F168" s="10"/>
    </row>
    <row r="169" spans="1:6" s="2" customFormat="1" ht="19.5" customHeight="1">
      <c r="A169" s="8">
        <v>167</v>
      </c>
      <c r="B169" s="9" t="str">
        <f aca="true" t="shared" si="31" ref="B169:B171">"202143"</f>
        <v>202143</v>
      </c>
      <c r="C169" s="9" t="s">
        <v>7</v>
      </c>
      <c r="D169" s="9" t="str">
        <f>"赵浩"</f>
        <v>赵浩</v>
      </c>
      <c r="E169" s="9" t="str">
        <f>"20214308808"</f>
        <v>20214308808</v>
      </c>
      <c r="F169" s="10"/>
    </row>
    <row r="170" spans="1:6" s="2" customFormat="1" ht="19.5" customHeight="1">
      <c r="A170" s="8">
        <v>168</v>
      </c>
      <c r="B170" s="9" t="str">
        <f t="shared" si="31"/>
        <v>202143</v>
      </c>
      <c r="C170" s="9" t="s">
        <v>7</v>
      </c>
      <c r="D170" s="9" t="str">
        <f>"丰鹏举"</f>
        <v>丰鹏举</v>
      </c>
      <c r="E170" s="9" t="str">
        <f>"20214308718"</f>
        <v>20214308718</v>
      </c>
      <c r="F170" s="10"/>
    </row>
    <row r="171" spans="1:6" s="2" customFormat="1" ht="19.5" customHeight="1">
      <c r="A171" s="8">
        <v>169</v>
      </c>
      <c r="B171" s="9" t="str">
        <f t="shared" si="31"/>
        <v>202143</v>
      </c>
      <c r="C171" s="9" t="s">
        <v>7</v>
      </c>
      <c r="D171" s="9" t="str">
        <f>"王浩"</f>
        <v>王浩</v>
      </c>
      <c r="E171" s="9" t="str">
        <f>"20214308725"</f>
        <v>20214308725</v>
      </c>
      <c r="F171" s="10"/>
    </row>
    <row r="172" spans="1:6" s="2" customFormat="1" ht="19.5" customHeight="1">
      <c r="A172" s="8">
        <v>170</v>
      </c>
      <c r="B172" s="9" t="str">
        <f>"202144"</f>
        <v>202144</v>
      </c>
      <c r="C172" s="9" t="s">
        <v>7</v>
      </c>
      <c r="D172" s="9" t="str">
        <f>"刁一林"</f>
        <v>刁一林</v>
      </c>
      <c r="E172" s="9" t="str">
        <f>"20214408918"</f>
        <v>20214408918</v>
      </c>
      <c r="F172" s="10"/>
    </row>
    <row r="173" spans="1:6" s="2" customFormat="1" ht="19.5" customHeight="1">
      <c r="A173" s="8">
        <v>171</v>
      </c>
      <c r="B173" s="9" t="str">
        <f>"202144"</f>
        <v>202144</v>
      </c>
      <c r="C173" s="9" t="s">
        <v>7</v>
      </c>
      <c r="D173" s="9" t="str">
        <f>"卢猛猛"</f>
        <v>卢猛猛</v>
      </c>
      <c r="E173" s="9" t="str">
        <f>"20214408908"</f>
        <v>20214408908</v>
      </c>
      <c r="F173" s="10"/>
    </row>
    <row r="174" spans="1:6" s="2" customFormat="1" ht="19.5" customHeight="1">
      <c r="A174" s="8">
        <v>172</v>
      </c>
      <c r="B174" s="9" t="str">
        <f>"202144"</f>
        <v>202144</v>
      </c>
      <c r="C174" s="9" t="s">
        <v>7</v>
      </c>
      <c r="D174" s="11" t="str">
        <f>"代志文"</f>
        <v>代志文</v>
      </c>
      <c r="E174" s="11" t="str">
        <f>"20214408913"</f>
        <v>20214408913</v>
      </c>
      <c r="F174" s="10" t="s">
        <v>8</v>
      </c>
    </row>
    <row r="175" spans="1:6" s="2" customFormat="1" ht="19.5" customHeight="1">
      <c r="A175" s="8">
        <v>173</v>
      </c>
      <c r="B175" s="9" t="str">
        <f>"202145"</f>
        <v>202145</v>
      </c>
      <c r="C175" s="9" t="s">
        <v>7</v>
      </c>
      <c r="D175" s="9" t="str">
        <f>"韩阿迪"</f>
        <v>韩阿迪</v>
      </c>
      <c r="E175" s="9" t="str">
        <f>"20214509003"</f>
        <v>20214509003</v>
      </c>
      <c r="F175" s="10"/>
    </row>
    <row r="176" spans="1:6" s="2" customFormat="1" ht="19.5" customHeight="1">
      <c r="A176" s="8">
        <v>174</v>
      </c>
      <c r="B176" s="9" t="str">
        <f>"202145"</f>
        <v>202145</v>
      </c>
      <c r="C176" s="9" t="s">
        <v>7</v>
      </c>
      <c r="D176" s="9" t="str">
        <f>"闫浩天"</f>
        <v>闫浩天</v>
      </c>
      <c r="E176" s="9" t="str">
        <f>"20214509002"</f>
        <v>20214509002</v>
      </c>
      <c r="F176" s="10"/>
    </row>
    <row r="177" spans="1:6" s="2" customFormat="1" ht="19.5" customHeight="1">
      <c r="A177" s="8">
        <v>175</v>
      </c>
      <c r="B177" s="9" t="str">
        <f>"202145"</f>
        <v>202145</v>
      </c>
      <c r="C177" s="9" t="s">
        <v>7</v>
      </c>
      <c r="D177" s="11" t="str">
        <f>"张科科"</f>
        <v>张科科</v>
      </c>
      <c r="E177" s="11" t="str">
        <f>"20214509001"</f>
        <v>20214509001</v>
      </c>
      <c r="F177" s="10" t="s">
        <v>8</v>
      </c>
    </row>
    <row r="178" spans="1:6" s="2" customFormat="1" ht="19.5" customHeight="1">
      <c r="A178" s="8">
        <v>176</v>
      </c>
      <c r="B178" s="9" t="str">
        <f aca="true" t="shared" si="32" ref="B178:B180">"202146"</f>
        <v>202146</v>
      </c>
      <c r="C178" s="9" t="s">
        <v>7</v>
      </c>
      <c r="D178" s="9" t="str">
        <f>" 苗啸啸"</f>
        <v> 苗啸啸</v>
      </c>
      <c r="E178" s="9" t="str">
        <f>"20214609015"</f>
        <v>20214609015</v>
      </c>
      <c r="F178" s="10"/>
    </row>
    <row r="179" spans="1:6" s="2" customFormat="1" ht="19.5" customHeight="1">
      <c r="A179" s="8">
        <v>177</v>
      </c>
      <c r="B179" s="9" t="str">
        <f t="shared" si="32"/>
        <v>202146</v>
      </c>
      <c r="C179" s="9" t="s">
        <v>7</v>
      </c>
      <c r="D179" s="9" t="str">
        <f>"周嘉嘉"</f>
        <v>周嘉嘉</v>
      </c>
      <c r="E179" s="9" t="str">
        <f>"20214609014"</f>
        <v>20214609014</v>
      </c>
      <c r="F179" s="10"/>
    </row>
    <row r="180" spans="1:6" s="2" customFormat="1" ht="19.5" customHeight="1">
      <c r="A180" s="8">
        <v>178</v>
      </c>
      <c r="B180" s="9" t="str">
        <f t="shared" si="32"/>
        <v>202146</v>
      </c>
      <c r="C180" s="9" t="s">
        <v>7</v>
      </c>
      <c r="D180" s="9" t="str">
        <f>"杨博文"</f>
        <v>杨博文</v>
      </c>
      <c r="E180" s="9" t="str">
        <f>"20214609021"</f>
        <v>20214609021</v>
      </c>
      <c r="F180" s="10"/>
    </row>
    <row r="181" spans="1:6" s="2" customFormat="1" ht="19.5" customHeight="1">
      <c r="A181" s="8">
        <v>179</v>
      </c>
      <c r="B181" s="9" t="str">
        <f>"202147"</f>
        <v>202147</v>
      </c>
      <c r="C181" s="9" t="s">
        <v>7</v>
      </c>
      <c r="D181" s="9" t="str">
        <f>"张彦秋"</f>
        <v>张彦秋</v>
      </c>
      <c r="E181" s="9" t="str">
        <f>"20214709102"</f>
        <v>20214709102</v>
      </c>
      <c r="F181" s="10"/>
    </row>
    <row r="182" spans="1:6" s="2" customFormat="1" ht="19.5" customHeight="1">
      <c r="A182" s="8">
        <v>180</v>
      </c>
      <c r="B182" s="9" t="str">
        <f>"202147"</f>
        <v>202147</v>
      </c>
      <c r="C182" s="9" t="s">
        <v>7</v>
      </c>
      <c r="D182" s="9" t="str">
        <f>"韩燕宾"</f>
        <v>韩燕宾</v>
      </c>
      <c r="E182" s="9" t="str">
        <f>"20214709103"</f>
        <v>20214709103</v>
      </c>
      <c r="F182" s="10"/>
    </row>
    <row r="183" spans="1:6" s="2" customFormat="1" ht="19.5" customHeight="1">
      <c r="A183" s="8">
        <v>181</v>
      </c>
      <c r="B183" s="9" t="str">
        <f>"202147"</f>
        <v>202147</v>
      </c>
      <c r="C183" s="9" t="s">
        <v>7</v>
      </c>
      <c r="D183" s="11" t="str">
        <f>"李杨"</f>
        <v>李杨</v>
      </c>
      <c r="E183" s="11" t="str">
        <f>"20214709109"</f>
        <v>20214709109</v>
      </c>
      <c r="F183" s="10" t="s">
        <v>8</v>
      </c>
    </row>
    <row r="184" spans="1:6" s="2" customFormat="1" ht="19.5" customHeight="1">
      <c r="A184" s="8">
        <v>182</v>
      </c>
      <c r="B184" s="9" t="str">
        <f aca="true" t="shared" si="33" ref="B184:B186">"202148"</f>
        <v>202148</v>
      </c>
      <c r="C184" s="9" t="s">
        <v>7</v>
      </c>
      <c r="D184" s="9" t="str">
        <f>"王思佳"</f>
        <v>王思佳</v>
      </c>
      <c r="E184" s="9" t="str">
        <f>"20214809314"</f>
        <v>20214809314</v>
      </c>
      <c r="F184" s="10"/>
    </row>
    <row r="185" spans="1:6" s="2" customFormat="1" ht="19.5" customHeight="1">
      <c r="A185" s="8">
        <v>183</v>
      </c>
      <c r="B185" s="9" t="str">
        <f t="shared" si="33"/>
        <v>202148</v>
      </c>
      <c r="C185" s="9" t="s">
        <v>7</v>
      </c>
      <c r="D185" s="9" t="str">
        <f>"郭祖涛"</f>
        <v>郭祖涛</v>
      </c>
      <c r="E185" s="9" t="str">
        <f>"20214809322"</f>
        <v>20214809322</v>
      </c>
      <c r="F185" s="10"/>
    </row>
    <row r="186" spans="1:6" s="2" customFormat="1" ht="19.5" customHeight="1">
      <c r="A186" s="8">
        <v>184</v>
      </c>
      <c r="B186" s="9" t="str">
        <f t="shared" si="33"/>
        <v>202148</v>
      </c>
      <c r="C186" s="9" t="s">
        <v>7</v>
      </c>
      <c r="D186" s="9" t="str">
        <f>"吴梦宇"</f>
        <v>吴梦宇</v>
      </c>
      <c r="E186" s="9" t="str">
        <f>"20214809324"</f>
        <v>20214809324</v>
      </c>
      <c r="F186" s="10"/>
    </row>
    <row r="187" spans="1:6" s="2" customFormat="1" ht="19.5" customHeight="1">
      <c r="A187" s="8">
        <v>185</v>
      </c>
      <c r="B187" s="9" t="str">
        <f aca="true" t="shared" si="34" ref="B187:B189">"202149"</f>
        <v>202149</v>
      </c>
      <c r="C187" s="9" t="s">
        <v>7</v>
      </c>
      <c r="D187" s="9" t="str">
        <f>"孙展"</f>
        <v>孙展</v>
      </c>
      <c r="E187" s="9" t="str">
        <f>"20214909425"</f>
        <v>20214909425</v>
      </c>
      <c r="F187" s="10"/>
    </row>
    <row r="188" spans="1:6" s="2" customFormat="1" ht="19.5" customHeight="1">
      <c r="A188" s="8">
        <v>186</v>
      </c>
      <c r="B188" s="9" t="str">
        <f t="shared" si="34"/>
        <v>202149</v>
      </c>
      <c r="C188" s="9" t="s">
        <v>7</v>
      </c>
      <c r="D188" s="9" t="str">
        <f>"李晶旭"</f>
        <v>李晶旭</v>
      </c>
      <c r="E188" s="9" t="str">
        <f>"20214909413"</f>
        <v>20214909413</v>
      </c>
      <c r="F188" s="10"/>
    </row>
    <row r="189" spans="1:6" s="2" customFormat="1" ht="19.5" customHeight="1">
      <c r="A189" s="8">
        <v>187</v>
      </c>
      <c r="B189" s="9" t="str">
        <f t="shared" si="34"/>
        <v>202149</v>
      </c>
      <c r="C189" s="9" t="s">
        <v>7</v>
      </c>
      <c r="D189" s="9" t="str">
        <f>"杨柯"</f>
        <v>杨柯</v>
      </c>
      <c r="E189" s="9" t="str">
        <f>"20214909501"</f>
        <v>20214909501</v>
      </c>
      <c r="F189" s="10"/>
    </row>
    <row r="190" spans="1:6" s="2" customFormat="1" ht="19.5" customHeight="1">
      <c r="A190" s="8">
        <v>188</v>
      </c>
      <c r="B190" s="9" t="str">
        <f aca="true" t="shared" si="35" ref="B190:B192">"202150"</f>
        <v>202150</v>
      </c>
      <c r="C190" s="9" t="s">
        <v>7</v>
      </c>
      <c r="D190" s="9" t="str">
        <f>"陈晓晓"</f>
        <v>陈晓晓</v>
      </c>
      <c r="E190" s="9" t="str">
        <f>"20215009606"</f>
        <v>20215009606</v>
      </c>
      <c r="F190" s="10"/>
    </row>
    <row r="191" spans="1:6" s="2" customFormat="1" ht="19.5" customHeight="1">
      <c r="A191" s="8">
        <v>189</v>
      </c>
      <c r="B191" s="9" t="str">
        <f t="shared" si="35"/>
        <v>202150</v>
      </c>
      <c r="C191" s="9" t="s">
        <v>7</v>
      </c>
      <c r="D191" s="9" t="str">
        <f>"王明"</f>
        <v>王明</v>
      </c>
      <c r="E191" s="9" t="str">
        <f>"20215009605"</f>
        <v>20215009605</v>
      </c>
      <c r="F191" s="10"/>
    </row>
    <row r="192" spans="1:6" s="2" customFormat="1" ht="19.5" customHeight="1">
      <c r="A192" s="8">
        <v>190</v>
      </c>
      <c r="B192" s="9" t="str">
        <f t="shared" si="35"/>
        <v>202150</v>
      </c>
      <c r="C192" s="9" t="s">
        <v>7</v>
      </c>
      <c r="D192" s="9" t="str">
        <f>"朱振宇"</f>
        <v>朱振宇</v>
      </c>
      <c r="E192" s="9" t="str">
        <f>"20215009524"</f>
        <v>20215009524</v>
      </c>
      <c r="F192" s="10"/>
    </row>
    <row r="193" spans="1:6" s="2" customFormat="1" ht="19.5" customHeight="1">
      <c r="A193" s="8">
        <v>191</v>
      </c>
      <c r="B193" s="9" t="str">
        <f aca="true" t="shared" si="36" ref="B193:B195">"202151"</f>
        <v>202151</v>
      </c>
      <c r="C193" s="9" t="s">
        <v>7</v>
      </c>
      <c r="D193" s="9" t="str">
        <f>"马利阳"</f>
        <v>马利阳</v>
      </c>
      <c r="E193" s="9" t="str">
        <f>"20215109626"</f>
        <v>20215109626</v>
      </c>
      <c r="F193" s="10"/>
    </row>
    <row r="194" spans="1:6" s="2" customFormat="1" ht="19.5" customHeight="1">
      <c r="A194" s="8">
        <v>192</v>
      </c>
      <c r="B194" s="9" t="str">
        <f t="shared" si="36"/>
        <v>202151</v>
      </c>
      <c r="C194" s="9" t="s">
        <v>7</v>
      </c>
      <c r="D194" s="9" t="str">
        <f>"李讯"</f>
        <v>李讯</v>
      </c>
      <c r="E194" s="9" t="str">
        <f>"20215109620"</f>
        <v>20215109620</v>
      </c>
      <c r="F194" s="10"/>
    </row>
    <row r="195" spans="1:6" s="2" customFormat="1" ht="19.5" customHeight="1">
      <c r="A195" s="8">
        <v>193</v>
      </c>
      <c r="B195" s="9" t="str">
        <f t="shared" si="36"/>
        <v>202151</v>
      </c>
      <c r="C195" s="9" t="s">
        <v>7</v>
      </c>
      <c r="D195" s="11" t="s">
        <v>34</v>
      </c>
      <c r="E195" s="11" t="s">
        <v>35</v>
      </c>
      <c r="F195" s="10" t="s">
        <v>8</v>
      </c>
    </row>
    <row r="196" spans="1:6" s="2" customFormat="1" ht="19.5" customHeight="1">
      <c r="A196" s="8">
        <v>194</v>
      </c>
      <c r="B196" s="9" t="str">
        <f aca="true" t="shared" si="37" ref="B196:B201">"202152"</f>
        <v>202152</v>
      </c>
      <c r="C196" s="9" t="s">
        <v>7</v>
      </c>
      <c r="D196" s="9" t="str">
        <f>"马莹"</f>
        <v>马莹</v>
      </c>
      <c r="E196" s="9" t="str">
        <f>"20215209711"</f>
        <v>20215209711</v>
      </c>
      <c r="F196" s="10"/>
    </row>
    <row r="197" spans="1:6" s="2" customFormat="1" ht="19.5" customHeight="1">
      <c r="A197" s="8">
        <v>195</v>
      </c>
      <c r="B197" s="9" t="str">
        <f t="shared" si="37"/>
        <v>202152</v>
      </c>
      <c r="C197" s="9" t="s">
        <v>7</v>
      </c>
      <c r="D197" s="9" t="str">
        <f>"凡成新"</f>
        <v>凡成新</v>
      </c>
      <c r="E197" s="9" t="str">
        <f>"20215209705"</f>
        <v>20215209705</v>
      </c>
      <c r="F197" s="10"/>
    </row>
    <row r="198" spans="1:6" s="2" customFormat="1" ht="19.5" customHeight="1">
      <c r="A198" s="8">
        <v>196</v>
      </c>
      <c r="B198" s="9" t="str">
        <f t="shared" si="37"/>
        <v>202152</v>
      </c>
      <c r="C198" s="9" t="s">
        <v>7</v>
      </c>
      <c r="D198" s="9" t="str">
        <f>"王东升"</f>
        <v>王东升</v>
      </c>
      <c r="E198" s="9" t="str">
        <f>"20215209712"</f>
        <v>20215209712</v>
      </c>
      <c r="F198" s="10"/>
    </row>
    <row r="199" spans="1:6" s="2" customFormat="1" ht="19.5" customHeight="1">
      <c r="A199" s="8">
        <v>197</v>
      </c>
      <c r="B199" s="9" t="str">
        <f t="shared" si="37"/>
        <v>202152</v>
      </c>
      <c r="C199" s="9" t="s">
        <v>7</v>
      </c>
      <c r="D199" s="9" t="str">
        <f>"王铃铃"</f>
        <v>王铃铃</v>
      </c>
      <c r="E199" s="9" t="str">
        <f>"20215209630"</f>
        <v>20215209630</v>
      </c>
      <c r="F199" s="10"/>
    </row>
    <row r="200" spans="1:6" s="2" customFormat="1" ht="19.5" customHeight="1">
      <c r="A200" s="8">
        <v>198</v>
      </c>
      <c r="B200" s="9" t="str">
        <f t="shared" si="37"/>
        <v>202152</v>
      </c>
      <c r="C200" s="9" t="s">
        <v>7</v>
      </c>
      <c r="D200" s="9" t="str">
        <f>"王亿"</f>
        <v>王亿</v>
      </c>
      <c r="E200" s="9" t="str">
        <f>"20215209703"</f>
        <v>20215209703</v>
      </c>
      <c r="F200" s="10"/>
    </row>
    <row r="201" spans="1:6" s="2" customFormat="1" ht="19.5" customHeight="1">
      <c r="A201" s="8">
        <v>199</v>
      </c>
      <c r="B201" s="9" t="str">
        <f t="shared" si="37"/>
        <v>202152</v>
      </c>
      <c r="C201" s="9" t="s">
        <v>7</v>
      </c>
      <c r="D201" s="13" t="s">
        <v>36</v>
      </c>
      <c r="E201" s="14" t="s">
        <v>37</v>
      </c>
      <c r="F201" s="10" t="s">
        <v>8</v>
      </c>
    </row>
    <row r="202" spans="1:6" s="2" customFormat="1" ht="19.5" customHeight="1">
      <c r="A202" s="8">
        <v>200</v>
      </c>
      <c r="B202" s="9" t="str">
        <f aca="true" t="shared" si="38" ref="B202:B207">"202153"</f>
        <v>202153</v>
      </c>
      <c r="C202" s="9" t="s">
        <v>7</v>
      </c>
      <c r="D202" s="9" t="str">
        <f>"黄宇"</f>
        <v>黄宇</v>
      </c>
      <c r="E202" s="9" t="str">
        <f>"20215311219"</f>
        <v>20215311219</v>
      </c>
      <c r="F202" s="10"/>
    </row>
    <row r="203" spans="1:6" s="2" customFormat="1" ht="19.5" customHeight="1">
      <c r="A203" s="8">
        <v>201</v>
      </c>
      <c r="B203" s="9" t="str">
        <f t="shared" si="38"/>
        <v>202153</v>
      </c>
      <c r="C203" s="9" t="s">
        <v>7</v>
      </c>
      <c r="D203" s="9" t="str">
        <f>"张一凡"</f>
        <v>张一凡</v>
      </c>
      <c r="E203" s="9" t="str">
        <f>"20215309822"</f>
        <v>20215309822</v>
      </c>
      <c r="F203" s="10"/>
    </row>
    <row r="204" spans="1:6" s="2" customFormat="1" ht="19.5" customHeight="1">
      <c r="A204" s="8">
        <v>202</v>
      </c>
      <c r="B204" s="9" t="str">
        <f t="shared" si="38"/>
        <v>202153</v>
      </c>
      <c r="C204" s="9" t="s">
        <v>7</v>
      </c>
      <c r="D204" s="9" t="str">
        <f>"赵梦雅"</f>
        <v>赵梦雅</v>
      </c>
      <c r="E204" s="9" t="str">
        <f>"20215309819"</f>
        <v>20215309819</v>
      </c>
      <c r="F204" s="10"/>
    </row>
    <row r="205" spans="1:6" s="2" customFormat="1" ht="19.5" customHeight="1">
      <c r="A205" s="8">
        <v>203</v>
      </c>
      <c r="B205" s="9" t="str">
        <f t="shared" si="38"/>
        <v>202153</v>
      </c>
      <c r="C205" s="9" t="s">
        <v>7</v>
      </c>
      <c r="D205" s="9" t="str">
        <f>"张茜茜"</f>
        <v>张茜茜</v>
      </c>
      <c r="E205" s="9" t="str">
        <f>"20215310125"</f>
        <v>20215310125</v>
      </c>
      <c r="F205" s="10"/>
    </row>
    <row r="206" spans="1:6" s="2" customFormat="1" ht="19.5" customHeight="1">
      <c r="A206" s="8">
        <v>204</v>
      </c>
      <c r="B206" s="9" t="str">
        <f t="shared" si="38"/>
        <v>202153</v>
      </c>
      <c r="C206" s="9" t="s">
        <v>7</v>
      </c>
      <c r="D206" s="9" t="str">
        <f>"朱晨晨"</f>
        <v>朱晨晨</v>
      </c>
      <c r="E206" s="9" t="str">
        <f>"20215309804"</f>
        <v>20215309804</v>
      </c>
      <c r="F206" s="10"/>
    </row>
    <row r="207" spans="1:6" s="2" customFormat="1" ht="19.5" customHeight="1">
      <c r="A207" s="8">
        <v>205</v>
      </c>
      <c r="B207" s="9" t="str">
        <f t="shared" si="38"/>
        <v>202153</v>
      </c>
      <c r="C207" s="9" t="s">
        <v>7</v>
      </c>
      <c r="D207" s="9" t="str">
        <f>"吴增祥"</f>
        <v>吴增祥</v>
      </c>
      <c r="E207" s="9" t="str">
        <f>"20215311104"</f>
        <v>20215311104</v>
      </c>
      <c r="F207" s="10"/>
    </row>
    <row r="208" spans="1:6" s="2" customFormat="1" ht="19.5" customHeight="1">
      <c r="A208" s="8">
        <v>206</v>
      </c>
      <c r="B208" s="9" t="str">
        <f aca="true" t="shared" si="39" ref="B208:B225">"202154"</f>
        <v>202154</v>
      </c>
      <c r="C208" s="9" t="s">
        <v>7</v>
      </c>
      <c r="D208" s="9" t="str">
        <f>"张一强"</f>
        <v>张一强</v>
      </c>
      <c r="E208" s="9" t="str">
        <f>"20215412413"</f>
        <v>20215412413</v>
      </c>
      <c r="F208" s="10"/>
    </row>
    <row r="209" spans="1:6" s="2" customFormat="1" ht="19.5" customHeight="1">
      <c r="A209" s="8">
        <v>207</v>
      </c>
      <c r="B209" s="9" t="str">
        <f t="shared" si="39"/>
        <v>202154</v>
      </c>
      <c r="C209" s="9" t="s">
        <v>7</v>
      </c>
      <c r="D209" s="9" t="str">
        <f>"沈澳"</f>
        <v>沈澳</v>
      </c>
      <c r="E209" s="9" t="str">
        <f>"20215412427"</f>
        <v>20215412427</v>
      </c>
      <c r="F209" s="10"/>
    </row>
    <row r="210" spans="1:6" s="2" customFormat="1" ht="19.5" customHeight="1">
      <c r="A210" s="8">
        <v>208</v>
      </c>
      <c r="B210" s="9" t="str">
        <f t="shared" si="39"/>
        <v>202154</v>
      </c>
      <c r="C210" s="9" t="s">
        <v>7</v>
      </c>
      <c r="D210" s="9" t="str">
        <f>"柳肖然"</f>
        <v>柳肖然</v>
      </c>
      <c r="E210" s="9" t="str">
        <f>"20215411913"</f>
        <v>20215411913</v>
      </c>
      <c r="F210" s="10"/>
    </row>
    <row r="211" spans="1:6" s="2" customFormat="1" ht="19.5" customHeight="1">
      <c r="A211" s="8">
        <v>209</v>
      </c>
      <c r="B211" s="9" t="str">
        <f t="shared" si="39"/>
        <v>202154</v>
      </c>
      <c r="C211" s="9" t="s">
        <v>7</v>
      </c>
      <c r="D211" s="9" t="str">
        <f>"丁志博"</f>
        <v>丁志博</v>
      </c>
      <c r="E211" s="9" t="str">
        <f>"20215412008"</f>
        <v>20215412008</v>
      </c>
      <c r="F211" s="10"/>
    </row>
    <row r="212" spans="1:6" s="2" customFormat="1" ht="19.5" customHeight="1">
      <c r="A212" s="8">
        <v>210</v>
      </c>
      <c r="B212" s="9" t="str">
        <f t="shared" si="39"/>
        <v>202154</v>
      </c>
      <c r="C212" s="9" t="s">
        <v>7</v>
      </c>
      <c r="D212" s="9" t="str">
        <f>"于金豆"</f>
        <v>于金豆</v>
      </c>
      <c r="E212" s="9" t="str">
        <f>"20215411722"</f>
        <v>20215411722</v>
      </c>
      <c r="F212" s="10"/>
    </row>
    <row r="213" spans="1:6" s="2" customFormat="1" ht="19.5" customHeight="1">
      <c r="A213" s="8">
        <v>211</v>
      </c>
      <c r="B213" s="9" t="str">
        <f t="shared" si="39"/>
        <v>202154</v>
      </c>
      <c r="C213" s="9" t="s">
        <v>7</v>
      </c>
      <c r="D213" s="9" t="str">
        <f>"李品辉"</f>
        <v>李品辉</v>
      </c>
      <c r="E213" s="9" t="str">
        <f>"20215412016"</f>
        <v>20215412016</v>
      </c>
      <c r="F213" s="10"/>
    </row>
    <row r="214" spans="1:6" s="2" customFormat="1" ht="19.5" customHeight="1">
      <c r="A214" s="8">
        <v>212</v>
      </c>
      <c r="B214" s="9" t="str">
        <f t="shared" si="39"/>
        <v>202154</v>
      </c>
      <c r="C214" s="9" t="s">
        <v>7</v>
      </c>
      <c r="D214" s="9" t="str">
        <f>"沈建文"</f>
        <v>沈建文</v>
      </c>
      <c r="E214" s="9" t="str">
        <f>"20215412006"</f>
        <v>20215412006</v>
      </c>
      <c r="F214" s="10"/>
    </row>
    <row r="215" spans="1:6" s="2" customFormat="1" ht="19.5" customHeight="1">
      <c r="A215" s="8">
        <v>213</v>
      </c>
      <c r="B215" s="9" t="str">
        <f t="shared" si="39"/>
        <v>202154</v>
      </c>
      <c r="C215" s="9" t="s">
        <v>7</v>
      </c>
      <c r="D215" s="9" t="str">
        <f>"华子豪"</f>
        <v>华子豪</v>
      </c>
      <c r="E215" s="9" t="str">
        <f>"20215411929"</f>
        <v>20215411929</v>
      </c>
      <c r="F215" s="10"/>
    </row>
    <row r="216" spans="1:6" s="2" customFormat="1" ht="19.5" customHeight="1">
      <c r="A216" s="8">
        <v>214</v>
      </c>
      <c r="B216" s="9" t="str">
        <f t="shared" si="39"/>
        <v>202154</v>
      </c>
      <c r="C216" s="9" t="s">
        <v>7</v>
      </c>
      <c r="D216" s="9" t="str">
        <f>"李帅"</f>
        <v>李帅</v>
      </c>
      <c r="E216" s="9" t="str">
        <f>"20215411711"</f>
        <v>20215411711</v>
      </c>
      <c r="F216" s="10"/>
    </row>
    <row r="217" spans="1:6" s="2" customFormat="1" ht="19.5" customHeight="1">
      <c r="A217" s="8">
        <v>215</v>
      </c>
      <c r="B217" s="9" t="str">
        <f t="shared" si="39"/>
        <v>202154</v>
      </c>
      <c r="C217" s="9" t="s">
        <v>7</v>
      </c>
      <c r="D217" s="9" t="str">
        <f>"陶云峰"</f>
        <v>陶云峰</v>
      </c>
      <c r="E217" s="9" t="str">
        <f>"20215412101"</f>
        <v>20215412101</v>
      </c>
      <c r="F217" s="10"/>
    </row>
    <row r="218" spans="1:6" s="2" customFormat="1" ht="19.5" customHeight="1">
      <c r="A218" s="8">
        <v>216</v>
      </c>
      <c r="B218" s="9" t="str">
        <f t="shared" si="39"/>
        <v>202154</v>
      </c>
      <c r="C218" s="9" t="s">
        <v>7</v>
      </c>
      <c r="D218" s="9" t="str">
        <f>"臧柯"</f>
        <v>臧柯</v>
      </c>
      <c r="E218" s="9" t="str">
        <f>"20215412105"</f>
        <v>20215412105</v>
      </c>
      <c r="F218" s="10"/>
    </row>
    <row r="219" spans="1:6" s="2" customFormat="1" ht="19.5" customHeight="1">
      <c r="A219" s="8">
        <v>217</v>
      </c>
      <c r="B219" s="9" t="str">
        <f t="shared" si="39"/>
        <v>202154</v>
      </c>
      <c r="C219" s="9" t="s">
        <v>7</v>
      </c>
      <c r="D219" s="9" t="str">
        <f>"高翔"</f>
        <v>高翔</v>
      </c>
      <c r="E219" s="9" t="str">
        <f>"20215411723"</f>
        <v>20215411723</v>
      </c>
      <c r="F219" s="10"/>
    </row>
    <row r="220" spans="1:6" s="2" customFormat="1" ht="19.5" customHeight="1">
      <c r="A220" s="8">
        <v>218</v>
      </c>
      <c r="B220" s="9" t="str">
        <f t="shared" si="39"/>
        <v>202154</v>
      </c>
      <c r="C220" s="9" t="s">
        <v>7</v>
      </c>
      <c r="D220" s="9" t="str">
        <f>"韩盼盼"</f>
        <v>韩盼盼</v>
      </c>
      <c r="E220" s="9" t="str">
        <f>"20215412422"</f>
        <v>20215412422</v>
      </c>
      <c r="F220" s="10"/>
    </row>
    <row r="221" spans="1:6" s="2" customFormat="1" ht="19.5" customHeight="1">
      <c r="A221" s="8">
        <v>219</v>
      </c>
      <c r="B221" s="9" t="str">
        <f t="shared" si="39"/>
        <v>202154</v>
      </c>
      <c r="C221" s="9" t="s">
        <v>7</v>
      </c>
      <c r="D221" s="9" t="str">
        <f>"张阿飞"</f>
        <v>张阿飞</v>
      </c>
      <c r="E221" s="9" t="str">
        <f>"20215412014"</f>
        <v>20215412014</v>
      </c>
      <c r="F221" s="10"/>
    </row>
    <row r="222" spans="1:6" s="2" customFormat="1" ht="19.5" customHeight="1">
      <c r="A222" s="8">
        <v>220</v>
      </c>
      <c r="B222" s="9" t="str">
        <f t="shared" si="39"/>
        <v>202154</v>
      </c>
      <c r="C222" s="9" t="s">
        <v>7</v>
      </c>
      <c r="D222" s="9" t="str">
        <f>"吴承洁"</f>
        <v>吴承洁</v>
      </c>
      <c r="E222" s="9" t="str">
        <f>"20215412415"</f>
        <v>20215412415</v>
      </c>
      <c r="F222" s="10"/>
    </row>
    <row r="223" spans="1:6" s="2" customFormat="1" ht="19.5" customHeight="1">
      <c r="A223" s="8">
        <v>221</v>
      </c>
      <c r="B223" s="9" t="str">
        <f t="shared" si="39"/>
        <v>202154</v>
      </c>
      <c r="C223" s="9" t="s">
        <v>7</v>
      </c>
      <c r="D223" s="11" t="str">
        <f>"田博涵"</f>
        <v>田博涵</v>
      </c>
      <c r="E223" s="11" t="str">
        <f>"20215411822"</f>
        <v>20215411822</v>
      </c>
      <c r="F223" s="10" t="s">
        <v>8</v>
      </c>
    </row>
    <row r="224" spans="1:6" s="2" customFormat="1" ht="19.5" customHeight="1">
      <c r="A224" s="8">
        <v>222</v>
      </c>
      <c r="B224" s="9" t="str">
        <f t="shared" si="39"/>
        <v>202154</v>
      </c>
      <c r="C224" s="9" t="s">
        <v>7</v>
      </c>
      <c r="D224" s="11" t="str">
        <f>"张仕霖"</f>
        <v>张仕霖</v>
      </c>
      <c r="E224" s="11" t="str">
        <f>"20215411912"</f>
        <v>20215411912</v>
      </c>
      <c r="F224" s="10" t="s">
        <v>8</v>
      </c>
    </row>
    <row r="225" spans="1:6" s="2" customFormat="1" ht="19.5" customHeight="1">
      <c r="A225" s="8">
        <v>223</v>
      </c>
      <c r="B225" s="9" t="str">
        <f t="shared" si="39"/>
        <v>202154</v>
      </c>
      <c r="C225" s="9" t="s">
        <v>7</v>
      </c>
      <c r="D225" s="11" t="str">
        <f>"邬於静"</f>
        <v>邬於静</v>
      </c>
      <c r="E225" s="11" t="str">
        <f>"20215412023"</f>
        <v>20215412023</v>
      </c>
      <c r="F225" s="10" t="s">
        <v>8</v>
      </c>
    </row>
    <row r="226" spans="1:6" s="2" customFormat="1" ht="19.5" customHeight="1">
      <c r="A226" s="8">
        <v>224</v>
      </c>
      <c r="B226" s="9" t="str">
        <f aca="true" t="shared" si="40" ref="B226:B243">"202155"</f>
        <v>202155</v>
      </c>
      <c r="C226" s="9" t="s">
        <v>7</v>
      </c>
      <c r="D226" s="9" t="str">
        <f>"郭彬"</f>
        <v>郭彬</v>
      </c>
      <c r="E226" s="9" t="str">
        <f>"20215512808"</f>
        <v>20215512808</v>
      </c>
      <c r="F226" s="10"/>
    </row>
    <row r="227" spans="1:6" s="2" customFormat="1" ht="19.5" customHeight="1">
      <c r="A227" s="8">
        <v>225</v>
      </c>
      <c r="B227" s="9" t="str">
        <f t="shared" si="40"/>
        <v>202155</v>
      </c>
      <c r="C227" s="9" t="s">
        <v>7</v>
      </c>
      <c r="D227" s="9" t="str">
        <f>"张宇"</f>
        <v>张宇</v>
      </c>
      <c r="E227" s="9" t="str">
        <f>"20215512830"</f>
        <v>20215512830</v>
      </c>
      <c r="F227" s="10"/>
    </row>
    <row r="228" spans="1:6" s="2" customFormat="1" ht="19.5" customHeight="1">
      <c r="A228" s="8">
        <v>226</v>
      </c>
      <c r="B228" s="9" t="str">
        <f t="shared" si="40"/>
        <v>202155</v>
      </c>
      <c r="C228" s="9" t="s">
        <v>7</v>
      </c>
      <c r="D228" s="9" t="str">
        <f>"赵雨晴"</f>
        <v>赵雨晴</v>
      </c>
      <c r="E228" s="9" t="str">
        <f>"20215513101"</f>
        <v>20215513101</v>
      </c>
      <c r="F228" s="10"/>
    </row>
    <row r="229" spans="1:6" s="2" customFormat="1" ht="19.5" customHeight="1">
      <c r="A229" s="8">
        <v>227</v>
      </c>
      <c r="B229" s="9" t="str">
        <f t="shared" si="40"/>
        <v>202155</v>
      </c>
      <c r="C229" s="9" t="s">
        <v>7</v>
      </c>
      <c r="D229" s="9" t="str">
        <f>"闫盼盼"</f>
        <v>闫盼盼</v>
      </c>
      <c r="E229" s="9" t="str">
        <f>"20215512728"</f>
        <v>20215512728</v>
      </c>
      <c r="F229" s="10"/>
    </row>
    <row r="230" spans="1:6" s="2" customFormat="1" ht="19.5" customHeight="1">
      <c r="A230" s="8">
        <v>228</v>
      </c>
      <c r="B230" s="9" t="str">
        <f t="shared" si="40"/>
        <v>202155</v>
      </c>
      <c r="C230" s="9" t="s">
        <v>7</v>
      </c>
      <c r="D230" s="9" t="str">
        <f>"李芸东"</f>
        <v>李芸东</v>
      </c>
      <c r="E230" s="9" t="str">
        <f>"20215512907"</f>
        <v>20215512907</v>
      </c>
      <c r="F230" s="10"/>
    </row>
    <row r="231" spans="1:6" s="2" customFormat="1" ht="19.5" customHeight="1">
      <c r="A231" s="8">
        <v>229</v>
      </c>
      <c r="B231" s="9" t="str">
        <f t="shared" si="40"/>
        <v>202155</v>
      </c>
      <c r="C231" s="9" t="s">
        <v>7</v>
      </c>
      <c r="D231" s="9" t="str">
        <f>"黄志彪"</f>
        <v>黄志彪</v>
      </c>
      <c r="E231" s="9" t="str">
        <f>"20215512914"</f>
        <v>20215512914</v>
      </c>
      <c r="F231" s="10"/>
    </row>
    <row r="232" spans="1:6" s="2" customFormat="1" ht="19.5" customHeight="1">
      <c r="A232" s="8">
        <v>230</v>
      </c>
      <c r="B232" s="9" t="str">
        <f t="shared" si="40"/>
        <v>202155</v>
      </c>
      <c r="C232" s="9" t="s">
        <v>7</v>
      </c>
      <c r="D232" s="9" t="str">
        <f>"卜令豪"</f>
        <v>卜令豪</v>
      </c>
      <c r="E232" s="9" t="str">
        <f>"20215512826"</f>
        <v>20215512826</v>
      </c>
      <c r="F232" s="10"/>
    </row>
    <row r="233" spans="1:6" s="2" customFormat="1" ht="19.5" customHeight="1">
      <c r="A233" s="8">
        <v>231</v>
      </c>
      <c r="B233" s="9" t="str">
        <f t="shared" si="40"/>
        <v>202155</v>
      </c>
      <c r="C233" s="9" t="s">
        <v>7</v>
      </c>
      <c r="D233" s="9" t="str">
        <f>"巩可可"</f>
        <v>巩可可</v>
      </c>
      <c r="E233" s="9" t="str">
        <f>"20215513013"</f>
        <v>20215513013</v>
      </c>
      <c r="F233" s="10"/>
    </row>
    <row r="234" spans="1:6" s="2" customFormat="1" ht="19.5" customHeight="1">
      <c r="A234" s="8">
        <v>232</v>
      </c>
      <c r="B234" s="9" t="str">
        <f t="shared" si="40"/>
        <v>202155</v>
      </c>
      <c r="C234" s="9" t="s">
        <v>7</v>
      </c>
      <c r="D234" s="9" t="str">
        <f>"王诚诚"</f>
        <v>王诚诚</v>
      </c>
      <c r="E234" s="9" t="str">
        <f>"20215513126"</f>
        <v>20215513126</v>
      </c>
      <c r="F234" s="10"/>
    </row>
    <row r="235" spans="1:6" s="2" customFormat="1" ht="19.5" customHeight="1">
      <c r="A235" s="8">
        <v>233</v>
      </c>
      <c r="B235" s="9" t="str">
        <f t="shared" si="40"/>
        <v>202155</v>
      </c>
      <c r="C235" s="9" t="s">
        <v>7</v>
      </c>
      <c r="D235" s="9" t="str">
        <f>"马新宇"</f>
        <v>马新宇</v>
      </c>
      <c r="E235" s="9" t="str">
        <f>"20215513008"</f>
        <v>20215513008</v>
      </c>
      <c r="F235" s="10"/>
    </row>
    <row r="236" spans="1:6" s="2" customFormat="1" ht="19.5" customHeight="1">
      <c r="A236" s="8">
        <v>234</v>
      </c>
      <c r="B236" s="9" t="str">
        <f t="shared" si="40"/>
        <v>202155</v>
      </c>
      <c r="C236" s="9" t="s">
        <v>7</v>
      </c>
      <c r="D236" s="9" t="str">
        <f>"邓慧颖"</f>
        <v>邓慧颖</v>
      </c>
      <c r="E236" s="9" t="str">
        <f>"20215512903"</f>
        <v>20215512903</v>
      </c>
      <c r="F236" s="10"/>
    </row>
    <row r="237" spans="1:6" s="2" customFormat="1" ht="19.5" customHeight="1">
      <c r="A237" s="8">
        <v>235</v>
      </c>
      <c r="B237" s="9" t="str">
        <f t="shared" si="40"/>
        <v>202155</v>
      </c>
      <c r="C237" s="9" t="s">
        <v>7</v>
      </c>
      <c r="D237" s="9" t="str">
        <f>"母津旭"</f>
        <v>母津旭</v>
      </c>
      <c r="E237" s="9" t="str">
        <f>"20215513121"</f>
        <v>20215513121</v>
      </c>
      <c r="F237" s="10"/>
    </row>
    <row r="238" spans="1:6" s="2" customFormat="1" ht="19.5" customHeight="1">
      <c r="A238" s="8">
        <v>236</v>
      </c>
      <c r="B238" s="9" t="str">
        <f t="shared" si="40"/>
        <v>202155</v>
      </c>
      <c r="C238" s="9" t="s">
        <v>7</v>
      </c>
      <c r="D238" s="9" t="str">
        <f>"张欣旭"</f>
        <v>张欣旭</v>
      </c>
      <c r="E238" s="9" t="str">
        <f>"20215512617"</f>
        <v>20215512617</v>
      </c>
      <c r="F238" s="10"/>
    </row>
    <row r="239" spans="1:6" s="2" customFormat="1" ht="19.5" customHeight="1">
      <c r="A239" s="8">
        <v>237</v>
      </c>
      <c r="B239" s="9" t="str">
        <f t="shared" si="40"/>
        <v>202155</v>
      </c>
      <c r="C239" s="9" t="s">
        <v>7</v>
      </c>
      <c r="D239" s="9" t="str">
        <f>"王坤"</f>
        <v>王坤</v>
      </c>
      <c r="E239" s="9" t="str">
        <f>"20215512920"</f>
        <v>20215512920</v>
      </c>
      <c r="F239" s="10"/>
    </row>
    <row r="240" spans="1:6" s="2" customFormat="1" ht="19.5" customHeight="1">
      <c r="A240" s="8">
        <v>238</v>
      </c>
      <c r="B240" s="9" t="str">
        <f t="shared" si="40"/>
        <v>202155</v>
      </c>
      <c r="C240" s="9" t="s">
        <v>7</v>
      </c>
      <c r="D240" s="9" t="str">
        <f>"王少康"</f>
        <v>王少康</v>
      </c>
      <c r="E240" s="9" t="str">
        <f>"20215513014"</f>
        <v>20215513014</v>
      </c>
      <c r="F240" s="10"/>
    </row>
    <row r="241" spans="1:6" s="2" customFormat="1" ht="19.5" customHeight="1">
      <c r="A241" s="8">
        <v>239</v>
      </c>
      <c r="B241" s="9" t="str">
        <f t="shared" si="40"/>
        <v>202155</v>
      </c>
      <c r="C241" s="9" t="s">
        <v>7</v>
      </c>
      <c r="D241" s="9" t="str">
        <f>"郑子豪"</f>
        <v>郑子豪</v>
      </c>
      <c r="E241" s="9" t="str">
        <f>"20215512628"</f>
        <v>20215512628</v>
      </c>
      <c r="F241" s="10"/>
    </row>
    <row r="242" spans="1:6" s="2" customFormat="1" ht="19.5" customHeight="1">
      <c r="A242" s="8">
        <v>240</v>
      </c>
      <c r="B242" s="9" t="str">
        <f t="shared" si="40"/>
        <v>202155</v>
      </c>
      <c r="C242" s="9" t="s">
        <v>7</v>
      </c>
      <c r="D242" s="9" t="str">
        <f>"王媛媛"</f>
        <v>王媛媛</v>
      </c>
      <c r="E242" s="9" t="str">
        <f>"20215512818"</f>
        <v>20215512818</v>
      </c>
      <c r="F242" s="10"/>
    </row>
    <row r="243" spans="1:6" s="2" customFormat="1" ht="19.5" customHeight="1">
      <c r="A243" s="8">
        <v>241</v>
      </c>
      <c r="B243" s="9" t="str">
        <f t="shared" si="40"/>
        <v>202155</v>
      </c>
      <c r="C243" s="9" t="s">
        <v>7</v>
      </c>
      <c r="D243" s="9" t="str">
        <f>"沈丹阳"</f>
        <v>沈丹阳</v>
      </c>
      <c r="E243" s="9" t="str">
        <f>"20215512908"</f>
        <v>20215512908</v>
      </c>
      <c r="F243" s="10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2016-12-02T08:54:00Z</dcterms:created>
  <dcterms:modified xsi:type="dcterms:W3CDTF">2022-09-10T09:41:24Z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599B45D8BEE743108EE7C0AFEA9D417A</vt:lpwstr>
  </property>
</Properties>
</file>