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淮北市大学生科技特派员选任" sheetId="1" r:id="rId1"/>
  </sheets>
  <definedNames/>
  <calcPr fullCalcOnLoad="1"/>
</workbook>
</file>

<file path=xl/sharedStrings.xml><?xml version="1.0" encoding="utf-8"?>
<sst xmlns="http://schemas.openxmlformats.org/spreadsheetml/2006/main" count="258" uniqueCount="32">
  <si>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</si>
  <si>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职位代码</t>
    </r>
  </si>
  <si>
    <r>
      <rPr>
        <sz val="12"/>
        <color indexed="8"/>
        <rFont val="宋体"/>
        <family val="0"/>
      </rPr>
      <t>身份证号</t>
    </r>
  </si>
  <si>
    <r>
      <rPr>
        <sz val="12"/>
        <color indexed="8"/>
        <rFont val="宋体"/>
        <family val="0"/>
      </rPr>
      <t>准考证号</t>
    </r>
  </si>
  <si>
    <r>
      <rPr>
        <sz val="12"/>
        <color indexed="8"/>
        <rFont val="宋体"/>
        <family val="0"/>
      </rPr>
      <t>考场号</t>
    </r>
  </si>
  <si>
    <r>
      <rPr>
        <sz val="12"/>
        <color indexed="8"/>
        <rFont val="宋体"/>
        <family val="0"/>
      </rPr>
      <t>座位号</t>
    </r>
  </si>
  <si>
    <r>
      <rPr>
        <sz val="12"/>
        <color indexed="8"/>
        <rFont val="宋体"/>
        <family val="0"/>
      </rPr>
      <t>成绩</t>
    </r>
  </si>
  <si>
    <r>
      <rPr>
        <sz val="12"/>
        <color indexed="8"/>
        <rFont val="宋体"/>
        <family val="0"/>
      </rPr>
      <t>备注</t>
    </r>
  </si>
  <si>
    <r>
      <t>100713-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濉溪县濉溪镇</t>
    </r>
    <r>
      <rPr>
        <sz val="12"/>
        <color indexed="8"/>
        <rFont val="Times New Roman"/>
        <family val="1"/>
      </rPr>
      <t>)</t>
    </r>
  </si>
  <si>
    <t>缺考</t>
  </si>
  <si>
    <t/>
  </si>
  <si>
    <r>
      <t>100714-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濉溪县刘桥镇</t>
    </r>
    <r>
      <rPr>
        <sz val="12"/>
        <color indexed="8"/>
        <rFont val="Times New Roman"/>
        <family val="1"/>
      </rPr>
      <t>)</t>
    </r>
  </si>
  <si>
    <r>
      <t>100715-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濉溪县百善镇</t>
    </r>
    <r>
      <rPr>
        <sz val="12"/>
        <color indexed="8"/>
        <rFont val="Times New Roman"/>
        <family val="1"/>
      </rPr>
      <t>)</t>
    </r>
  </si>
  <si>
    <r>
      <t>100716-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濉溪县韩村镇</t>
    </r>
    <r>
      <rPr>
        <sz val="12"/>
        <color indexed="8"/>
        <rFont val="Times New Roman"/>
        <family val="1"/>
      </rPr>
      <t>)</t>
    </r>
  </si>
  <si>
    <r>
      <t>100717-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濉溪县临涣镇</t>
    </r>
    <r>
      <rPr>
        <sz val="12"/>
        <color indexed="8"/>
        <rFont val="Times New Roman"/>
        <family val="1"/>
      </rPr>
      <t>)</t>
    </r>
  </si>
  <si>
    <r>
      <t>100718-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濉溪县铁佛镇</t>
    </r>
    <r>
      <rPr>
        <sz val="12"/>
        <color indexed="8"/>
        <rFont val="Times New Roman"/>
        <family val="1"/>
      </rPr>
      <t>)</t>
    </r>
  </si>
  <si>
    <r>
      <t>100719-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濉溪县四铺镇</t>
    </r>
    <r>
      <rPr>
        <sz val="12"/>
        <color indexed="8"/>
        <rFont val="Times New Roman"/>
        <family val="1"/>
      </rPr>
      <t>)</t>
    </r>
  </si>
  <si>
    <r>
      <t>100720-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濉溪县孙疃镇</t>
    </r>
    <r>
      <rPr>
        <sz val="12"/>
        <color indexed="8"/>
        <rFont val="Times New Roman"/>
        <family val="1"/>
      </rPr>
      <t>)</t>
    </r>
  </si>
  <si>
    <r>
      <t>100721-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濉溪县南坪镇</t>
    </r>
    <r>
      <rPr>
        <sz val="12"/>
        <color indexed="8"/>
        <rFont val="Times New Roman"/>
        <family val="1"/>
      </rPr>
      <t>)</t>
    </r>
  </si>
  <si>
    <r>
      <t>100722-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濉溪县双堆集镇</t>
    </r>
    <r>
      <rPr>
        <sz val="12"/>
        <color indexed="8"/>
        <rFont val="Times New Roman"/>
        <family val="1"/>
      </rPr>
      <t>)</t>
    </r>
  </si>
  <si>
    <r>
      <t>100723-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濉溪县五沟镇</t>
    </r>
    <r>
      <rPr>
        <sz val="12"/>
        <color indexed="8"/>
        <rFont val="Times New Roman"/>
        <family val="1"/>
      </rPr>
      <t>)</t>
    </r>
  </si>
  <si>
    <r>
      <t>100724-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相山区渠沟镇</t>
    </r>
    <r>
      <rPr>
        <sz val="12"/>
        <color indexed="8"/>
        <rFont val="Times New Roman"/>
        <family val="1"/>
      </rPr>
      <t>)</t>
    </r>
  </si>
  <si>
    <r>
      <t>100725-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杜集区石台镇</t>
    </r>
    <r>
      <rPr>
        <sz val="12"/>
        <color indexed="8"/>
        <rFont val="Times New Roman"/>
        <family val="1"/>
      </rPr>
      <t>)</t>
    </r>
  </si>
  <si>
    <r>
      <t>100726-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杜集区朔里镇</t>
    </r>
    <r>
      <rPr>
        <sz val="12"/>
        <color indexed="8"/>
        <rFont val="Times New Roman"/>
        <family val="1"/>
      </rPr>
      <t>)</t>
    </r>
  </si>
  <si>
    <r>
      <t>100727-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杜集区段园镇</t>
    </r>
    <r>
      <rPr>
        <sz val="12"/>
        <color indexed="8"/>
        <rFont val="Times New Roman"/>
        <family val="1"/>
      </rPr>
      <t>)</t>
    </r>
  </si>
  <si>
    <r>
      <t>100728-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烈山区古饶镇</t>
    </r>
    <r>
      <rPr>
        <sz val="12"/>
        <color indexed="8"/>
        <rFont val="Times New Roman"/>
        <family val="1"/>
      </rPr>
      <t>)</t>
    </r>
  </si>
  <si>
    <r>
      <t>100729-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烈山区宋疃镇</t>
    </r>
    <r>
      <rPr>
        <sz val="12"/>
        <color indexed="8"/>
        <rFont val="Times New Roman"/>
        <family val="1"/>
      </rPr>
      <t>)</t>
    </r>
  </si>
  <si>
    <r>
      <t>100730-</t>
    </r>
    <r>
      <rPr>
        <sz val="12"/>
        <color indexed="8"/>
        <rFont val="宋体"/>
        <family val="0"/>
      </rPr>
      <t>乡镇科技特派员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烈山区烈山镇</t>
    </r>
    <r>
      <rPr>
        <sz val="12"/>
        <color indexed="8"/>
        <rFont val="Times New Roman"/>
        <family val="1"/>
      </rPr>
      <t>)</t>
    </r>
  </si>
  <si>
    <r>
      <t>200055-</t>
    </r>
    <r>
      <rPr>
        <sz val="12"/>
        <color indexed="8"/>
        <rFont val="宋体"/>
        <family val="0"/>
      </rPr>
      <t>大学生科技特派员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濉溪省级农业科技园区</t>
    </r>
    <r>
      <rPr>
        <sz val="12"/>
        <color indexed="8"/>
        <rFont val="Times New Roman"/>
        <family val="1"/>
      </rPr>
      <t>)</t>
    </r>
  </si>
  <si>
    <r>
      <t>200056-</t>
    </r>
    <r>
      <rPr>
        <sz val="12"/>
        <color indexed="8"/>
        <rFont val="宋体"/>
        <family val="0"/>
      </rPr>
      <t>大学生科技特派员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安徽淮北国家级农业科技园区</t>
    </r>
    <r>
      <rPr>
        <sz val="12"/>
        <color indexed="8"/>
        <rFont val="Times New Roman"/>
        <family val="1"/>
      </rPr>
      <t>)</t>
    </r>
  </si>
  <si>
    <r>
      <t>200057-</t>
    </r>
    <r>
      <rPr>
        <sz val="12"/>
        <color indexed="8"/>
        <rFont val="宋体"/>
        <family val="0"/>
      </rPr>
      <t>大学生科技特派员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杜集省级农业科技园区</t>
    </r>
    <r>
      <rPr>
        <sz val="12"/>
        <color indexed="8"/>
        <rFont val="Times New Roman"/>
        <family val="1"/>
      </rPr>
      <t>)</t>
    </r>
  </si>
  <si>
    <r>
      <t>200058-</t>
    </r>
    <r>
      <rPr>
        <sz val="12"/>
        <color indexed="8"/>
        <rFont val="宋体"/>
        <family val="0"/>
      </rPr>
      <t>大学生科技特派员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烈山省级农业科技园区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</si>
</sst>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3" fillId="11" borderId="0" applyNumberFormat="0" applyBorder="0" applyAlignment="0" applyProtection="0"/>
    <xf numFmtId="0" fontId="9" fillId="0" borderId="5" applyNumberFormat="0" applyFill="0" applyAlignment="0" applyProtection="0"/>
    <xf numFmtId="0" fontId="23" fillId="12" borderId="0" applyNumberFormat="0" applyBorder="0" applyAlignment="0" applyProtection="0"/>
    <xf numFmtId="0" fontId="15" fillId="2" borderId="6" applyNumberFormat="0" applyAlignment="0" applyProtection="0"/>
    <xf numFmtId="0" fontId="16" fillId="2" borderId="1" applyNumberFormat="0" applyAlignment="0" applyProtection="0"/>
    <xf numFmtId="0" fontId="17" fillId="13" borderId="7" applyNumberFormat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16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0" fillId="36" borderId="0" applyNumberFormat="0" applyBorder="0" applyAlignment="0" applyProtection="0"/>
    <xf numFmtId="0" fontId="2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4" fillId="39" borderId="0" applyNumberFormat="0" applyBorder="0" applyAlignment="0" applyProtection="0"/>
    <xf numFmtId="0" fontId="0" fillId="17" borderId="0" applyNumberFormat="0" applyBorder="0" applyAlignment="0" applyProtection="0"/>
    <xf numFmtId="0" fontId="4" fillId="40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4" fillId="38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0" fillId="18" borderId="0" applyNumberFormat="0" applyBorder="0" applyAlignment="0" applyProtection="0"/>
    <xf numFmtId="0" fontId="4" fillId="18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适中" xfId="51"/>
    <cellStyle name="着色 5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着色 6" xfId="73"/>
    <cellStyle name="着色 3" xfId="74"/>
    <cellStyle name="40% - 着色 2" xfId="75"/>
    <cellStyle name="40% - 着色 1" xfId="76"/>
    <cellStyle name="着色 2" xfId="77"/>
    <cellStyle name="20% - 着色 6" xfId="78"/>
    <cellStyle name="着色 4" xfId="79"/>
    <cellStyle name="40% - 着色 4" xfId="80"/>
    <cellStyle name="20% - 着色 4" xfId="81"/>
    <cellStyle name="60% - 着色 6" xfId="82"/>
    <cellStyle name="60% - 着色 3" xfId="83"/>
    <cellStyle name="60% - 着色 5" xfId="84"/>
    <cellStyle name="40% - 着色 6" xfId="85"/>
    <cellStyle name="60% - 着色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J12" sqref="J12"/>
    </sheetView>
  </sheetViews>
  <sheetFormatPr defaultColWidth="9.00390625" defaultRowHeight="13.5"/>
  <cols>
    <col min="2" max="2" width="58.125" style="0" customWidth="1"/>
    <col min="3" max="3" width="20.50390625" style="0" customWidth="1"/>
    <col min="4" max="4" width="11.625" style="0" bestFit="1" customWidth="1"/>
    <col min="5" max="6" width="7.125" style="0" hidden="1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>
      <c r="A2" s="2">
        <v>1</v>
      </c>
      <c r="B2" s="1" t="s">
        <v>8</v>
      </c>
      <c r="C2" s="1" t="str">
        <f>"340621200009165223"</f>
        <v>340621200009165223</v>
      </c>
      <c r="D2" s="1" t="str">
        <f>"2022080101"</f>
        <v>2022080101</v>
      </c>
      <c r="E2" s="1" t="str">
        <f aca="true" t="shared" si="0" ref="E2:E31">"01"</f>
        <v>01</v>
      </c>
      <c r="F2" s="1" t="str">
        <f>"01"</f>
        <v>01</v>
      </c>
      <c r="G2" s="2">
        <v>0</v>
      </c>
      <c r="H2" s="3" t="s">
        <v>9</v>
      </c>
    </row>
    <row r="3" spans="1:8" ht="15.75">
      <c r="A3" s="2">
        <v>2</v>
      </c>
      <c r="B3" s="1" t="s">
        <v>8</v>
      </c>
      <c r="C3" s="1" t="str">
        <f>"340621199707232811"</f>
        <v>340621199707232811</v>
      </c>
      <c r="D3" s="1" t="str">
        <f>"2022080102"</f>
        <v>2022080102</v>
      </c>
      <c r="E3" s="1" t="str">
        <f t="shared" si="0"/>
        <v>01</v>
      </c>
      <c r="F3" s="1" t="str">
        <f>"02"</f>
        <v>02</v>
      </c>
      <c r="G3" s="2">
        <v>72.71000000000001</v>
      </c>
      <c r="H3" s="1" t="s">
        <v>10</v>
      </c>
    </row>
    <row r="4" spans="1:8" ht="15.75">
      <c r="A4" s="2">
        <v>3</v>
      </c>
      <c r="B4" s="1" t="s">
        <v>8</v>
      </c>
      <c r="C4" s="1" t="str">
        <f>"340621200012212430"</f>
        <v>340621200012212430</v>
      </c>
      <c r="D4" s="1" t="str">
        <f>"2022080103"</f>
        <v>2022080103</v>
      </c>
      <c r="E4" s="1" t="str">
        <f t="shared" si="0"/>
        <v>01</v>
      </c>
      <c r="F4" s="1" t="str">
        <f>"03"</f>
        <v>03</v>
      </c>
      <c r="G4" s="2">
        <v>0</v>
      </c>
      <c r="H4" s="3" t="s">
        <v>9</v>
      </c>
    </row>
    <row r="5" spans="1:8" ht="15.75">
      <c r="A5" s="2">
        <v>4</v>
      </c>
      <c r="B5" s="1" t="s">
        <v>8</v>
      </c>
      <c r="C5" s="1" t="str">
        <f>"34122519980525703X"</f>
        <v>34122519980525703X</v>
      </c>
      <c r="D5" s="1" t="str">
        <f>"2022080104"</f>
        <v>2022080104</v>
      </c>
      <c r="E5" s="1" t="str">
        <f t="shared" si="0"/>
        <v>01</v>
      </c>
      <c r="F5" s="1" t="str">
        <f>"04"</f>
        <v>04</v>
      </c>
      <c r="G5" s="2">
        <v>0</v>
      </c>
      <c r="H5" s="3" t="s">
        <v>9</v>
      </c>
    </row>
    <row r="6" spans="1:8" ht="15.75">
      <c r="A6" s="2">
        <v>5</v>
      </c>
      <c r="B6" s="1" t="s">
        <v>8</v>
      </c>
      <c r="C6" s="1" t="str">
        <f>"411481200009163628"</f>
        <v>411481200009163628</v>
      </c>
      <c r="D6" s="1" t="str">
        <f>"2022080105"</f>
        <v>2022080105</v>
      </c>
      <c r="E6" s="1" t="str">
        <f t="shared" si="0"/>
        <v>01</v>
      </c>
      <c r="F6" s="1" t="str">
        <f>"05"</f>
        <v>05</v>
      </c>
      <c r="G6" s="2">
        <v>0</v>
      </c>
      <c r="H6" s="3" t="s">
        <v>9</v>
      </c>
    </row>
    <row r="7" spans="1:8" ht="15.75">
      <c r="A7" s="2">
        <v>6</v>
      </c>
      <c r="B7" s="1" t="s">
        <v>8</v>
      </c>
      <c r="C7" s="1" t="str">
        <f>"340604200012050228"</f>
        <v>340604200012050228</v>
      </c>
      <c r="D7" s="1" t="str">
        <f>"2022080106"</f>
        <v>2022080106</v>
      </c>
      <c r="E7" s="1" t="str">
        <f t="shared" si="0"/>
        <v>01</v>
      </c>
      <c r="F7" s="1" t="str">
        <f>"06"</f>
        <v>06</v>
      </c>
      <c r="G7" s="2">
        <v>0</v>
      </c>
      <c r="H7" s="3" t="s">
        <v>9</v>
      </c>
    </row>
    <row r="8" spans="1:8" ht="15.75">
      <c r="A8" s="2">
        <v>7</v>
      </c>
      <c r="B8" s="1" t="s">
        <v>8</v>
      </c>
      <c r="C8" s="1" t="str">
        <f>"340621200006118157"</f>
        <v>340621200006118157</v>
      </c>
      <c r="D8" s="1" t="str">
        <f>"2022080107"</f>
        <v>2022080107</v>
      </c>
      <c r="E8" s="1" t="str">
        <f t="shared" si="0"/>
        <v>01</v>
      </c>
      <c r="F8" s="1" t="str">
        <f>"07"</f>
        <v>07</v>
      </c>
      <c r="G8" s="2">
        <v>0</v>
      </c>
      <c r="H8" s="3" t="s">
        <v>9</v>
      </c>
    </row>
    <row r="9" spans="1:8" ht="15.75">
      <c r="A9" s="2">
        <v>8</v>
      </c>
      <c r="B9" s="1" t="s">
        <v>8</v>
      </c>
      <c r="C9" s="1" t="str">
        <f>"340602200102182627"</f>
        <v>340602200102182627</v>
      </c>
      <c r="D9" s="1" t="str">
        <f>"2022080108"</f>
        <v>2022080108</v>
      </c>
      <c r="E9" s="1" t="str">
        <f t="shared" si="0"/>
        <v>01</v>
      </c>
      <c r="F9" s="1" t="str">
        <f>"08"</f>
        <v>08</v>
      </c>
      <c r="G9" s="2">
        <v>0</v>
      </c>
      <c r="H9" s="3" t="s">
        <v>9</v>
      </c>
    </row>
    <row r="10" spans="1:8" ht="15.75">
      <c r="A10" s="2">
        <v>9</v>
      </c>
      <c r="B10" s="1" t="s">
        <v>11</v>
      </c>
      <c r="C10" s="1" t="str">
        <f>"340621199708262414"</f>
        <v>340621199708262414</v>
      </c>
      <c r="D10" s="1" t="str">
        <f>"2022080109"</f>
        <v>2022080109</v>
      </c>
      <c r="E10" s="1" t="str">
        <f t="shared" si="0"/>
        <v>01</v>
      </c>
      <c r="F10" s="1" t="str">
        <f>"09"</f>
        <v>09</v>
      </c>
      <c r="G10" s="2">
        <v>0</v>
      </c>
      <c r="H10" s="3" t="s">
        <v>9</v>
      </c>
    </row>
    <row r="11" spans="1:8" ht="15.75">
      <c r="A11" s="2">
        <v>10</v>
      </c>
      <c r="B11" s="1" t="s">
        <v>11</v>
      </c>
      <c r="C11" s="1" t="str">
        <f>"340621199906192429"</f>
        <v>340621199906192429</v>
      </c>
      <c r="D11" s="1" t="str">
        <f>"2022080110"</f>
        <v>2022080110</v>
      </c>
      <c r="E11" s="1" t="str">
        <f t="shared" si="0"/>
        <v>01</v>
      </c>
      <c r="F11" s="1" t="str">
        <f>"10"</f>
        <v>10</v>
      </c>
      <c r="G11" s="2">
        <v>0</v>
      </c>
      <c r="H11" s="3" t="s">
        <v>9</v>
      </c>
    </row>
    <row r="12" spans="1:8" ht="15.75">
      <c r="A12" s="2">
        <v>11</v>
      </c>
      <c r="B12" s="1" t="s">
        <v>11</v>
      </c>
      <c r="C12" s="1" t="str">
        <f>"340621198007136031"</f>
        <v>340621198007136031</v>
      </c>
      <c r="D12" s="1" t="str">
        <f>"2022080111"</f>
        <v>2022080111</v>
      </c>
      <c r="E12" s="1" t="str">
        <f t="shared" si="0"/>
        <v>01</v>
      </c>
      <c r="F12" s="1" t="str">
        <f>"11"</f>
        <v>11</v>
      </c>
      <c r="G12" s="2">
        <v>0</v>
      </c>
      <c r="H12" s="3" t="s">
        <v>9</v>
      </c>
    </row>
    <row r="13" spans="1:8" ht="15.75">
      <c r="A13" s="2">
        <v>12</v>
      </c>
      <c r="B13" s="1" t="s">
        <v>11</v>
      </c>
      <c r="C13" s="1" t="str">
        <f>"340621199209092422"</f>
        <v>340621199209092422</v>
      </c>
      <c r="D13" s="1" t="str">
        <f>"2022080112"</f>
        <v>2022080112</v>
      </c>
      <c r="E13" s="1" t="str">
        <f t="shared" si="0"/>
        <v>01</v>
      </c>
      <c r="F13" s="1" t="str">
        <f>"12"</f>
        <v>12</v>
      </c>
      <c r="G13" s="2">
        <v>60.81</v>
      </c>
      <c r="H13" s="1" t="s">
        <v>10</v>
      </c>
    </row>
    <row r="14" spans="1:8" ht="15.75">
      <c r="A14" s="2">
        <v>13</v>
      </c>
      <c r="B14" s="1" t="s">
        <v>11</v>
      </c>
      <c r="C14" s="1" t="str">
        <f>"340621199808106056"</f>
        <v>340621199808106056</v>
      </c>
      <c r="D14" s="1" t="str">
        <f>"2022080113"</f>
        <v>2022080113</v>
      </c>
      <c r="E14" s="1" t="str">
        <f t="shared" si="0"/>
        <v>01</v>
      </c>
      <c r="F14" s="1" t="str">
        <f>"13"</f>
        <v>13</v>
      </c>
      <c r="G14" s="2">
        <v>0</v>
      </c>
      <c r="H14" s="3" t="s">
        <v>9</v>
      </c>
    </row>
    <row r="15" spans="1:8" ht="15.75">
      <c r="A15" s="2">
        <v>14</v>
      </c>
      <c r="B15" s="1" t="s">
        <v>11</v>
      </c>
      <c r="C15" s="1" t="str">
        <f>"340621199705012436"</f>
        <v>340621199705012436</v>
      </c>
      <c r="D15" s="1" t="str">
        <f>"2022080114"</f>
        <v>2022080114</v>
      </c>
      <c r="E15" s="1" t="str">
        <f t="shared" si="0"/>
        <v>01</v>
      </c>
      <c r="F15" s="1" t="str">
        <f>"14"</f>
        <v>14</v>
      </c>
      <c r="G15" s="2">
        <v>60.81</v>
      </c>
      <c r="H15" s="1" t="s">
        <v>10</v>
      </c>
    </row>
    <row r="16" spans="1:8" ht="15.75">
      <c r="A16" s="2">
        <v>15</v>
      </c>
      <c r="B16" s="1" t="s">
        <v>12</v>
      </c>
      <c r="C16" s="1" t="str">
        <f>"340621199908127524"</f>
        <v>340621199908127524</v>
      </c>
      <c r="D16" s="1" t="str">
        <f>"2022080115"</f>
        <v>2022080115</v>
      </c>
      <c r="E16" s="1" t="str">
        <f t="shared" si="0"/>
        <v>01</v>
      </c>
      <c r="F16" s="1" t="str">
        <f>"15"</f>
        <v>15</v>
      </c>
      <c r="G16" s="2">
        <v>0</v>
      </c>
      <c r="H16" s="3" t="s">
        <v>9</v>
      </c>
    </row>
    <row r="17" spans="1:8" ht="15.75">
      <c r="A17" s="2">
        <v>16</v>
      </c>
      <c r="B17" s="1" t="s">
        <v>12</v>
      </c>
      <c r="C17" s="1" t="str">
        <f>"340621199902013219"</f>
        <v>340621199902013219</v>
      </c>
      <c r="D17" s="1" t="str">
        <f>"2022080116"</f>
        <v>2022080116</v>
      </c>
      <c r="E17" s="1" t="str">
        <f t="shared" si="0"/>
        <v>01</v>
      </c>
      <c r="F17" s="1" t="str">
        <f>"16"</f>
        <v>16</v>
      </c>
      <c r="G17" s="2">
        <v>68.53</v>
      </c>
      <c r="H17" s="1" t="s">
        <v>10</v>
      </c>
    </row>
    <row r="18" spans="1:8" ht="15.75">
      <c r="A18" s="2">
        <v>17</v>
      </c>
      <c r="B18" s="1" t="s">
        <v>12</v>
      </c>
      <c r="C18" s="1" t="str">
        <f>"340621200002013235"</f>
        <v>340621200002013235</v>
      </c>
      <c r="D18" s="1" t="str">
        <f>"2022080117"</f>
        <v>2022080117</v>
      </c>
      <c r="E18" s="1" t="str">
        <f t="shared" si="0"/>
        <v>01</v>
      </c>
      <c r="F18" s="1" t="str">
        <f>"17"</f>
        <v>17</v>
      </c>
      <c r="G18" s="2">
        <v>0</v>
      </c>
      <c r="H18" s="3" t="s">
        <v>9</v>
      </c>
    </row>
    <row r="19" spans="1:8" ht="15.75">
      <c r="A19" s="2">
        <v>18</v>
      </c>
      <c r="B19" s="1" t="s">
        <v>12</v>
      </c>
      <c r="C19" s="1" t="str">
        <f>"340621200102217227"</f>
        <v>340621200102217227</v>
      </c>
      <c r="D19" s="1" t="str">
        <f>"2022080118"</f>
        <v>2022080118</v>
      </c>
      <c r="E19" s="1" t="str">
        <f t="shared" si="0"/>
        <v>01</v>
      </c>
      <c r="F19" s="1" t="str">
        <f>"18"</f>
        <v>18</v>
      </c>
      <c r="G19" s="2">
        <v>60.12</v>
      </c>
      <c r="H19" s="1" t="s">
        <v>10</v>
      </c>
    </row>
    <row r="20" spans="1:8" ht="15.75">
      <c r="A20" s="2">
        <v>19</v>
      </c>
      <c r="B20" s="1" t="s">
        <v>12</v>
      </c>
      <c r="C20" s="1" t="str">
        <f>"340621199709083338"</f>
        <v>340621199709083338</v>
      </c>
      <c r="D20" s="1" t="str">
        <f>"2022080119"</f>
        <v>2022080119</v>
      </c>
      <c r="E20" s="1" t="str">
        <f t="shared" si="0"/>
        <v>01</v>
      </c>
      <c r="F20" s="1" t="str">
        <f>"19"</f>
        <v>19</v>
      </c>
      <c r="G20" s="2">
        <v>66.61</v>
      </c>
      <c r="H20" s="1" t="s">
        <v>10</v>
      </c>
    </row>
    <row r="21" spans="1:8" ht="15.75">
      <c r="A21" s="2">
        <v>20</v>
      </c>
      <c r="B21" s="1" t="s">
        <v>13</v>
      </c>
      <c r="C21" s="1" t="str">
        <f>"340603200105030035"</f>
        <v>340603200105030035</v>
      </c>
      <c r="D21" s="1" t="str">
        <f>"2022080120"</f>
        <v>2022080120</v>
      </c>
      <c r="E21" s="1" t="str">
        <f t="shared" si="0"/>
        <v>01</v>
      </c>
      <c r="F21" s="1" t="str">
        <f>"20"</f>
        <v>20</v>
      </c>
      <c r="G21" s="2">
        <v>0</v>
      </c>
      <c r="H21" s="3" t="s">
        <v>9</v>
      </c>
    </row>
    <row r="22" spans="1:8" ht="15.75">
      <c r="A22" s="2">
        <v>21</v>
      </c>
      <c r="B22" s="1" t="s">
        <v>13</v>
      </c>
      <c r="C22" s="1" t="str">
        <f>"34062120001001406X"</f>
        <v>34062120001001406X</v>
      </c>
      <c r="D22" s="1" t="str">
        <f>"2022080121"</f>
        <v>2022080121</v>
      </c>
      <c r="E22" s="1" t="str">
        <f t="shared" si="0"/>
        <v>01</v>
      </c>
      <c r="F22" s="1" t="str">
        <f>"21"</f>
        <v>21</v>
      </c>
      <c r="G22" s="2">
        <v>67.94</v>
      </c>
      <c r="H22" s="1" t="s">
        <v>10</v>
      </c>
    </row>
    <row r="23" spans="1:8" ht="15.75">
      <c r="A23" s="2">
        <v>22</v>
      </c>
      <c r="B23" s="1" t="s">
        <v>13</v>
      </c>
      <c r="C23" s="1" t="str">
        <f>"340621199908201229"</f>
        <v>340621199908201229</v>
      </c>
      <c r="D23" s="1" t="str">
        <f>"2022080122"</f>
        <v>2022080122</v>
      </c>
      <c r="E23" s="1" t="str">
        <f t="shared" si="0"/>
        <v>01</v>
      </c>
      <c r="F23" s="1" t="str">
        <f>"22"</f>
        <v>22</v>
      </c>
      <c r="G23" s="2">
        <v>57.63</v>
      </c>
      <c r="H23" s="1" t="s">
        <v>10</v>
      </c>
    </row>
    <row r="24" spans="1:8" ht="15.75">
      <c r="A24" s="2">
        <v>23</v>
      </c>
      <c r="B24" s="1" t="s">
        <v>13</v>
      </c>
      <c r="C24" s="1" t="str">
        <f>"340621200009201220"</f>
        <v>340621200009201220</v>
      </c>
      <c r="D24" s="1" t="str">
        <f>"2022080123"</f>
        <v>2022080123</v>
      </c>
      <c r="E24" s="1" t="str">
        <f t="shared" si="0"/>
        <v>01</v>
      </c>
      <c r="F24" s="1" t="str">
        <f>"23"</f>
        <v>23</v>
      </c>
      <c r="G24" s="2">
        <v>0</v>
      </c>
      <c r="H24" s="3" t="s">
        <v>9</v>
      </c>
    </row>
    <row r="25" spans="1:8" ht="15.75">
      <c r="A25" s="2">
        <v>24</v>
      </c>
      <c r="B25" s="1" t="s">
        <v>13</v>
      </c>
      <c r="C25" s="1" t="str">
        <f>"340621200103258426"</f>
        <v>340621200103258426</v>
      </c>
      <c r="D25" s="1" t="str">
        <f>"2022080124"</f>
        <v>2022080124</v>
      </c>
      <c r="E25" s="1" t="str">
        <f t="shared" si="0"/>
        <v>01</v>
      </c>
      <c r="F25" s="1" t="str">
        <f>"24"</f>
        <v>24</v>
      </c>
      <c r="G25" s="2">
        <v>0</v>
      </c>
      <c r="H25" s="3" t="s">
        <v>9</v>
      </c>
    </row>
    <row r="26" spans="1:8" ht="15.75">
      <c r="A26" s="2">
        <v>25</v>
      </c>
      <c r="B26" s="1" t="s">
        <v>13</v>
      </c>
      <c r="C26" s="1" t="str">
        <f>"340621199208239031"</f>
        <v>340621199208239031</v>
      </c>
      <c r="D26" s="1" t="str">
        <f>"2022080125"</f>
        <v>2022080125</v>
      </c>
      <c r="E26" s="1" t="str">
        <f t="shared" si="0"/>
        <v>01</v>
      </c>
      <c r="F26" s="1" t="str">
        <f>"25"</f>
        <v>25</v>
      </c>
      <c r="G26" s="2">
        <v>71.14</v>
      </c>
      <c r="H26" s="1" t="s">
        <v>10</v>
      </c>
    </row>
    <row r="27" spans="1:8" ht="15.75">
      <c r="A27" s="2">
        <v>26</v>
      </c>
      <c r="B27" s="1" t="s">
        <v>14</v>
      </c>
      <c r="C27" s="1" t="str">
        <f>"340621199901083637"</f>
        <v>340621199901083637</v>
      </c>
      <c r="D27" s="1" t="str">
        <f>"2022080126"</f>
        <v>2022080126</v>
      </c>
      <c r="E27" s="1" t="str">
        <f t="shared" si="0"/>
        <v>01</v>
      </c>
      <c r="F27" s="1" t="str">
        <f>"26"</f>
        <v>26</v>
      </c>
      <c r="G27" s="2">
        <v>0</v>
      </c>
      <c r="H27" s="3" t="s">
        <v>9</v>
      </c>
    </row>
    <row r="28" spans="1:8" ht="15.75">
      <c r="A28" s="2">
        <v>27</v>
      </c>
      <c r="B28" s="1" t="s">
        <v>14</v>
      </c>
      <c r="C28" s="1" t="str">
        <f>"34062120010401364X"</f>
        <v>34062120010401364X</v>
      </c>
      <c r="D28" s="1" t="str">
        <f>"2022080127"</f>
        <v>2022080127</v>
      </c>
      <c r="E28" s="1" t="str">
        <f t="shared" si="0"/>
        <v>01</v>
      </c>
      <c r="F28" s="1" t="str">
        <f>"27"</f>
        <v>27</v>
      </c>
      <c r="G28" s="2">
        <v>68.08</v>
      </c>
      <c r="H28" s="1" t="s">
        <v>10</v>
      </c>
    </row>
    <row r="29" spans="1:8" ht="15.75">
      <c r="A29" s="2">
        <v>28</v>
      </c>
      <c r="B29" s="1" t="s">
        <v>14</v>
      </c>
      <c r="C29" s="1" t="str">
        <f>"340621199904063615"</f>
        <v>340621199904063615</v>
      </c>
      <c r="D29" s="1" t="str">
        <f>"2022080128"</f>
        <v>2022080128</v>
      </c>
      <c r="E29" s="1" t="str">
        <f t="shared" si="0"/>
        <v>01</v>
      </c>
      <c r="F29" s="1" t="str">
        <f>"28"</f>
        <v>28</v>
      </c>
      <c r="G29" s="2">
        <v>55.65</v>
      </c>
      <c r="H29" s="1" t="s">
        <v>10</v>
      </c>
    </row>
    <row r="30" spans="1:8" ht="15.75">
      <c r="A30" s="2">
        <v>29</v>
      </c>
      <c r="B30" s="1" t="s">
        <v>14</v>
      </c>
      <c r="C30" s="1" t="str">
        <f>"340621199901163610"</f>
        <v>340621199901163610</v>
      </c>
      <c r="D30" s="1" t="str">
        <f>"2022080129"</f>
        <v>2022080129</v>
      </c>
      <c r="E30" s="1" t="str">
        <f t="shared" si="0"/>
        <v>01</v>
      </c>
      <c r="F30" s="1" t="str">
        <f>"29"</f>
        <v>29</v>
      </c>
      <c r="G30" s="2">
        <v>61.71</v>
      </c>
      <c r="H30" s="1" t="s">
        <v>10</v>
      </c>
    </row>
    <row r="31" spans="1:8" ht="15.75">
      <c r="A31" s="2">
        <v>30</v>
      </c>
      <c r="B31" s="1" t="s">
        <v>14</v>
      </c>
      <c r="C31" s="1" t="str">
        <f>"340604199711181010"</f>
        <v>340604199711181010</v>
      </c>
      <c r="D31" s="1" t="str">
        <f>"2022080130"</f>
        <v>2022080130</v>
      </c>
      <c r="E31" s="1" t="str">
        <f t="shared" si="0"/>
        <v>01</v>
      </c>
      <c r="F31" s="1" t="str">
        <f>"30"</f>
        <v>30</v>
      </c>
      <c r="G31" s="2">
        <v>0</v>
      </c>
      <c r="H31" s="3" t="s">
        <v>9</v>
      </c>
    </row>
    <row r="32" spans="1:8" ht="15.75">
      <c r="A32" s="2">
        <v>31</v>
      </c>
      <c r="B32" s="1" t="s">
        <v>15</v>
      </c>
      <c r="C32" s="1" t="str">
        <f>"340621199908182822"</f>
        <v>340621199908182822</v>
      </c>
      <c r="D32" s="1" t="str">
        <f>"2022080201"</f>
        <v>2022080201</v>
      </c>
      <c r="E32" s="1" t="str">
        <f aca="true" t="shared" si="1" ref="E32:E61">"02"</f>
        <v>02</v>
      </c>
      <c r="F32" s="1" t="str">
        <f>"01"</f>
        <v>01</v>
      </c>
      <c r="G32" s="2">
        <v>70.1</v>
      </c>
      <c r="H32" s="1" t="s">
        <v>10</v>
      </c>
    </row>
    <row r="33" spans="1:8" ht="15.75">
      <c r="A33" s="2">
        <v>32</v>
      </c>
      <c r="B33" s="1" t="s">
        <v>15</v>
      </c>
      <c r="C33" s="1" t="str">
        <f>"340621199805047812"</f>
        <v>340621199805047812</v>
      </c>
      <c r="D33" s="1" t="str">
        <f>"2022080202"</f>
        <v>2022080202</v>
      </c>
      <c r="E33" s="1" t="str">
        <f t="shared" si="1"/>
        <v>02</v>
      </c>
      <c r="F33" s="1" t="str">
        <f>"02"</f>
        <v>02</v>
      </c>
      <c r="G33" s="2">
        <v>61.2</v>
      </c>
      <c r="H33" s="1" t="s">
        <v>10</v>
      </c>
    </row>
    <row r="34" spans="1:8" ht="15.75">
      <c r="A34" s="2">
        <v>33</v>
      </c>
      <c r="B34" s="1" t="s">
        <v>15</v>
      </c>
      <c r="C34" s="1" t="str">
        <f>"340621199903222821"</f>
        <v>340621199903222821</v>
      </c>
      <c r="D34" s="1" t="str">
        <f>"2022080203"</f>
        <v>2022080203</v>
      </c>
      <c r="E34" s="1" t="str">
        <f t="shared" si="1"/>
        <v>02</v>
      </c>
      <c r="F34" s="1" t="str">
        <f>"03"</f>
        <v>03</v>
      </c>
      <c r="G34" s="2">
        <v>80.61</v>
      </c>
      <c r="H34" s="1" t="s">
        <v>10</v>
      </c>
    </row>
    <row r="35" spans="1:8" ht="15.75">
      <c r="A35" s="2">
        <v>34</v>
      </c>
      <c r="B35" s="1" t="s">
        <v>15</v>
      </c>
      <c r="C35" s="1" t="str">
        <f>"340603199902020424"</f>
        <v>340603199902020424</v>
      </c>
      <c r="D35" s="1" t="str">
        <f>"2022080204"</f>
        <v>2022080204</v>
      </c>
      <c r="E35" s="1" t="str">
        <f t="shared" si="1"/>
        <v>02</v>
      </c>
      <c r="F35" s="1" t="str">
        <f>"04"</f>
        <v>04</v>
      </c>
      <c r="G35" s="2">
        <v>61.1</v>
      </c>
      <c r="H35" s="1" t="s">
        <v>10</v>
      </c>
    </row>
    <row r="36" spans="1:8" ht="15.75">
      <c r="A36" s="2">
        <v>35</v>
      </c>
      <c r="B36" s="1" t="s">
        <v>15</v>
      </c>
      <c r="C36" s="1" t="str">
        <f>"340603199703120254"</f>
        <v>340603199703120254</v>
      </c>
      <c r="D36" s="1" t="str">
        <f>"2022080205"</f>
        <v>2022080205</v>
      </c>
      <c r="E36" s="1" t="str">
        <f t="shared" si="1"/>
        <v>02</v>
      </c>
      <c r="F36" s="1" t="str">
        <f>"05"</f>
        <v>05</v>
      </c>
      <c r="G36" s="2">
        <v>67.12</v>
      </c>
      <c r="H36" s="1" t="s">
        <v>10</v>
      </c>
    </row>
    <row r="37" spans="1:8" ht="15.75">
      <c r="A37" s="2">
        <v>36</v>
      </c>
      <c r="B37" s="1" t="s">
        <v>16</v>
      </c>
      <c r="C37" s="1" t="str">
        <f>"340621200007164489"</f>
        <v>340621200007164489</v>
      </c>
      <c r="D37" s="1" t="str">
        <f>"2022080206"</f>
        <v>2022080206</v>
      </c>
      <c r="E37" s="1" t="str">
        <f t="shared" si="1"/>
        <v>02</v>
      </c>
      <c r="F37" s="1" t="str">
        <f>"06"</f>
        <v>06</v>
      </c>
      <c r="G37" s="2">
        <v>0</v>
      </c>
      <c r="H37" s="3" t="s">
        <v>9</v>
      </c>
    </row>
    <row r="38" spans="1:8" ht="15.75">
      <c r="A38" s="2">
        <v>37</v>
      </c>
      <c r="B38" s="1" t="s">
        <v>16</v>
      </c>
      <c r="C38" s="1" t="str">
        <f>"340621199101018386"</f>
        <v>340621199101018386</v>
      </c>
      <c r="D38" s="1" t="str">
        <f>"2022080207"</f>
        <v>2022080207</v>
      </c>
      <c r="E38" s="1" t="str">
        <f t="shared" si="1"/>
        <v>02</v>
      </c>
      <c r="F38" s="1" t="str">
        <f>"07"</f>
        <v>07</v>
      </c>
      <c r="G38" s="2">
        <v>68.55</v>
      </c>
      <c r="H38" s="1" t="s">
        <v>10</v>
      </c>
    </row>
    <row r="39" spans="1:8" ht="15.75">
      <c r="A39" s="2">
        <v>38</v>
      </c>
      <c r="B39" s="1" t="s">
        <v>16</v>
      </c>
      <c r="C39" s="1" t="str">
        <f>"340621199808304415"</f>
        <v>340621199808304415</v>
      </c>
      <c r="D39" s="1" t="str">
        <f>"2022080208"</f>
        <v>2022080208</v>
      </c>
      <c r="E39" s="1" t="str">
        <f t="shared" si="1"/>
        <v>02</v>
      </c>
      <c r="F39" s="1" t="str">
        <f>"08"</f>
        <v>08</v>
      </c>
      <c r="G39" s="2">
        <v>72.14</v>
      </c>
      <c r="H39" s="1" t="s">
        <v>10</v>
      </c>
    </row>
    <row r="40" spans="1:8" ht="15.75">
      <c r="A40" s="2">
        <v>39</v>
      </c>
      <c r="B40" s="1" t="s">
        <v>16</v>
      </c>
      <c r="C40" s="1" t="str">
        <f>"340621199203127268"</f>
        <v>340621199203127268</v>
      </c>
      <c r="D40" s="1" t="str">
        <f>"2022080209"</f>
        <v>2022080209</v>
      </c>
      <c r="E40" s="1" t="str">
        <f t="shared" si="1"/>
        <v>02</v>
      </c>
      <c r="F40" s="1" t="str">
        <f>"09"</f>
        <v>09</v>
      </c>
      <c r="G40" s="2">
        <v>52.46</v>
      </c>
      <c r="H40" s="1" t="s">
        <v>10</v>
      </c>
    </row>
    <row r="41" spans="1:8" ht="15.75">
      <c r="A41" s="2">
        <v>40</v>
      </c>
      <c r="B41" s="1" t="s">
        <v>17</v>
      </c>
      <c r="C41" s="1" t="str">
        <f>"340621198110103801"</f>
        <v>340621198110103801</v>
      </c>
      <c r="D41" s="1" t="str">
        <f>"2022080210"</f>
        <v>2022080210</v>
      </c>
      <c r="E41" s="1" t="str">
        <f t="shared" si="1"/>
        <v>02</v>
      </c>
      <c r="F41" s="1" t="str">
        <f>"10"</f>
        <v>10</v>
      </c>
      <c r="G41" s="2">
        <v>61.53</v>
      </c>
      <c r="H41" s="1" t="s">
        <v>10</v>
      </c>
    </row>
    <row r="42" spans="1:8" ht="15.75">
      <c r="A42" s="2">
        <v>41</v>
      </c>
      <c r="B42" s="1" t="s">
        <v>17</v>
      </c>
      <c r="C42" s="1" t="str">
        <f>"340621199706128166"</f>
        <v>340621199706128166</v>
      </c>
      <c r="D42" s="1" t="str">
        <f>"2022080211"</f>
        <v>2022080211</v>
      </c>
      <c r="E42" s="1" t="str">
        <f t="shared" si="1"/>
        <v>02</v>
      </c>
      <c r="F42" s="1" t="str">
        <f>"11"</f>
        <v>11</v>
      </c>
      <c r="G42" s="2">
        <v>72.57</v>
      </c>
      <c r="H42" s="1" t="s">
        <v>10</v>
      </c>
    </row>
    <row r="43" spans="1:8" ht="15.75">
      <c r="A43" s="2">
        <v>42</v>
      </c>
      <c r="B43" s="1" t="s">
        <v>17</v>
      </c>
      <c r="C43" s="1" t="str">
        <f>"340621199803208723"</f>
        <v>340621199803208723</v>
      </c>
      <c r="D43" s="1" t="str">
        <f>"2022080212"</f>
        <v>2022080212</v>
      </c>
      <c r="E43" s="1" t="str">
        <f t="shared" si="1"/>
        <v>02</v>
      </c>
      <c r="F43" s="1" t="str">
        <f>"12"</f>
        <v>12</v>
      </c>
      <c r="G43" s="2">
        <v>54.34</v>
      </c>
      <c r="H43" s="1" t="s">
        <v>10</v>
      </c>
    </row>
    <row r="44" spans="1:8" ht="15.75">
      <c r="A44" s="2">
        <v>43</v>
      </c>
      <c r="B44" s="1" t="s">
        <v>17</v>
      </c>
      <c r="C44" s="1" t="str">
        <f>"340604200004302210"</f>
        <v>340604200004302210</v>
      </c>
      <c r="D44" s="1" t="str">
        <f>"2022080213"</f>
        <v>2022080213</v>
      </c>
      <c r="E44" s="1" t="str">
        <f t="shared" si="1"/>
        <v>02</v>
      </c>
      <c r="F44" s="1" t="str">
        <f>"13"</f>
        <v>13</v>
      </c>
      <c r="G44" s="2">
        <v>64.1</v>
      </c>
      <c r="H44" s="1" t="s">
        <v>10</v>
      </c>
    </row>
    <row r="45" spans="1:8" ht="15.75">
      <c r="A45" s="2">
        <v>44</v>
      </c>
      <c r="B45" s="1" t="s">
        <v>18</v>
      </c>
      <c r="C45" s="1" t="str">
        <f>"340621199901170327"</f>
        <v>340621199901170327</v>
      </c>
      <c r="D45" s="1" t="str">
        <f>"2022080214"</f>
        <v>2022080214</v>
      </c>
      <c r="E45" s="1" t="str">
        <f t="shared" si="1"/>
        <v>02</v>
      </c>
      <c r="F45" s="1" t="str">
        <f>"14"</f>
        <v>14</v>
      </c>
      <c r="G45" s="2">
        <v>0</v>
      </c>
      <c r="H45" s="3" t="s">
        <v>9</v>
      </c>
    </row>
    <row r="46" spans="1:8" ht="15.75">
      <c r="A46" s="2">
        <v>45</v>
      </c>
      <c r="B46" s="1" t="s">
        <v>18</v>
      </c>
      <c r="C46" s="1" t="str">
        <f>"340621199910305625"</f>
        <v>340621199910305625</v>
      </c>
      <c r="D46" s="1" t="str">
        <f>"2022080215"</f>
        <v>2022080215</v>
      </c>
      <c r="E46" s="1" t="str">
        <f t="shared" si="1"/>
        <v>02</v>
      </c>
      <c r="F46" s="1" t="str">
        <f>"15"</f>
        <v>15</v>
      </c>
      <c r="G46" s="2">
        <v>71.59</v>
      </c>
      <c r="H46" s="1" t="s">
        <v>10</v>
      </c>
    </row>
    <row r="47" spans="1:8" ht="15.75">
      <c r="A47" s="2">
        <v>46</v>
      </c>
      <c r="B47" s="1" t="s">
        <v>18</v>
      </c>
      <c r="C47" s="1" t="str">
        <f>"340621200007118749"</f>
        <v>340621200007118749</v>
      </c>
      <c r="D47" s="1" t="str">
        <f>"2022080216"</f>
        <v>2022080216</v>
      </c>
      <c r="E47" s="1" t="str">
        <f t="shared" si="1"/>
        <v>02</v>
      </c>
      <c r="F47" s="1" t="str">
        <f>"16"</f>
        <v>16</v>
      </c>
      <c r="G47" s="2">
        <v>0</v>
      </c>
      <c r="H47" s="3" t="s">
        <v>9</v>
      </c>
    </row>
    <row r="48" spans="1:8" ht="15.75">
      <c r="A48" s="2">
        <v>47</v>
      </c>
      <c r="B48" s="1" t="s">
        <v>19</v>
      </c>
      <c r="C48" s="1" t="str">
        <f>"340621199905045654"</f>
        <v>340621199905045654</v>
      </c>
      <c r="D48" s="1" t="str">
        <f>"2022080217"</f>
        <v>2022080217</v>
      </c>
      <c r="E48" s="1" t="str">
        <f t="shared" si="1"/>
        <v>02</v>
      </c>
      <c r="F48" s="1" t="str">
        <f>"17"</f>
        <v>17</v>
      </c>
      <c r="G48" s="2">
        <v>60.760000000000005</v>
      </c>
      <c r="H48" s="1" t="s">
        <v>10</v>
      </c>
    </row>
    <row r="49" spans="1:8" ht="15.75">
      <c r="A49" s="2">
        <v>48</v>
      </c>
      <c r="B49" s="1" t="s">
        <v>19</v>
      </c>
      <c r="C49" s="1" t="str">
        <f>"340621199707209320"</f>
        <v>340621199707209320</v>
      </c>
      <c r="D49" s="1" t="str">
        <f>"2022080218"</f>
        <v>2022080218</v>
      </c>
      <c r="E49" s="1" t="str">
        <f t="shared" si="1"/>
        <v>02</v>
      </c>
      <c r="F49" s="1" t="str">
        <f>"18"</f>
        <v>18</v>
      </c>
      <c r="G49" s="2">
        <v>0</v>
      </c>
      <c r="H49" s="3" t="s">
        <v>9</v>
      </c>
    </row>
    <row r="50" spans="1:8" ht="15.75">
      <c r="A50" s="2">
        <v>49</v>
      </c>
      <c r="B50" s="1" t="s">
        <v>19</v>
      </c>
      <c r="C50" s="1" t="str">
        <f>"340621200004025221"</f>
        <v>340621200004025221</v>
      </c>
      <c r="D50" s="1" t="str">
        <f>"2022080219"</f>
        <v>2022080219</v>
      </c>
      <c r="E50" s="1" t="str">
        <f t="shared" si="1"/>
        <v>02</v>
      </c>
      <c r="F50" s="1" t="str">
        <f>"19"</f>
        <v>19</v>
      </c>
      <c r="G50" s="2">
        <v>70.59</v>
      </c>
      <c r="H50" s="1" t="s">
        <v>10</v>
      </c>
    </row>
    <row r="51" spans="1:8" ht="15.75">
      <c r="A51" s="2">
        <v>50</v>
      </c>
      <c r="B51" s="1" t="s">
        <v>19</v>
      </c>
      <c r="C51" s="1" t="str">
        <f>"340621199907285221"</f>
        <v>340621199907285221</v>
      </c>
      <c r="D51" s="1" t="str">
        <f>"2022080220"</f>
        <v>2022080220</v>
      </c>
      <c r="E51" s="1" t="str">
        <f t="shared" si="1"/>
        <v>02</v>
      </c>
      <c r="F51" s="1" t="str">
        <f>"20"</f>
        <v>20</v>
      </c>
      <c r="G51" s="2">
        <v>67.78999999999999</v>
      </c>
      <c r="H51" s="1" t="s">
        <v>10</v>
      </c>
    </row>
    <row r="52" spans="1:8" ht="15.75">
      <c r="A52" s="2">
        <v>51</v>
      </c>
      <c r="B52" s="1" t="s">
        <v>19</v>
      </c>
      <c r="C52" s="1" t="str">
        <f>"340621199604229329"</f>
        <v>340621199604229329</v>
      </c>
      <c r="D52" s="1" t="str">
        <f>"2022080221"</f>
        <v>2022080221</v>
      </c>
      <c r="E52" s="1" t="str">
        <f t="shared" si="1"/>
        <v>02</v>
      </c>
      <c r="F52" s="1" t="str">
        <f>"21"</f>
        <v>21</v>
      </c>
      <c r="G52" s="2">
        <v>75.97999999999999</v>
      </c>
      <c r="H52" s="1" t="s">
        <v>10</v>
      </c>
    </row>
    <row r="53" spans="1:8" ht="15.75">
      <c r="A53" s="2">
        <v>52</v>
      </c>
      <c r="B53" s="1" t="s">
        <v>20</v>
      </c>
      <c r="C53" s="1" t="str">
        <f>"340621199710014209"</f>
        <v>340621199710014209</v>
      </c>
      <c r="D53" s="1" t="str">
        <f>"2022080222"</f>
        <v>2022080222</v>
      </c>
      <c r="E53" s="1" t="str">
        <f t="shared" si="1"/>
        <v>02</v>
      </c>
      <c r="F53" s="1" t="str">
        <f>"22"</f>
        <v>22</v>
      </c>
      <c r="G53" s="2">
        <v>0</v>
      </c>
      <c r="H53" s="3" t="s">
        <v>9</v>
      </c>
    </row>
    <row r="54" spans="1:8" ht="15.75">
      <c r="A54" s="2">
        <v>53</v>
      </c>
      <c r="B54" s="1" t="s">
        <v>20</v>
      </c>
      <c r="C54" s="1" t="str">
        <f>"340621199710304011"</f>
        <v>340621199710304011</v>
      </c>
      <c r="D54" s="1" t="str">
        <f>"2022080223"</f>
        <v>2022080223</v>
      </c>
      <c r="E54" s="1" t="str">
        <f t="shared" si="1"/>
        <v>02</v>
      </c>
      <c r="F54" s="1" t="str">
        <f>"23"</f>
        <v>23</v>
      </c>
      <c r="G54" s="2">
        <v>0</v>
      </c>
      <c r="H54" s="3" t="s">
        <v>9</v>
      </c>
    </row>
    <row r="55" spans="1:8" ht="15.75">
      <c r="A55" s="2">
        <v>54</v>
      </c>
      <c r="B55" s="1" t="s">
        <v>20</v>
      </c>
      <c r="C55" s="1" t="str">
        <f>"340621200109059022"</f>
        <v>340621200109059022</v>
      </c>
      <c r="D55" s="1" t="str">
        <f>"2022080224"</f>
        <v>2022080224</v>
      </c>
      <c r="E55" s="1" t="str">
        <f t="shared" si="1"/>
        <v>02</v>
      </c>
      <c r="F55" s="1" t="str">
        <f>"24"</f>
        <v>24</v>
      </c>
      <c r="G55" s="2">
        <v>65.65</v>
      </c>
      <c r="H55" s="1" t="s">
        <v>10</v>
      </c>
    </row>
    <row r="56" spans="1:8" ht="15.75">
      <c r="A56" s="2">
        <v>55</v>
      </c>
      <c r="B56" s="1" t="s">
        <v>21</v>
      </c>
      <c r="C56" s="1" t="str">
        <f>"342222199810098020"</f>
        <v>342222199810098020</v>
      </c>
      <c r="D56" s="1" t="str">
        <f>"2022080225"</f>
        <v>2022080225</v>
      </c>
      <c r="E56" s="1" t="str">
        <f t="shared" si="1"/>
        <v>02</v>
      </c>
      <c r="F56" s="1" t="str">
        <f>"25"</f>
        <v>25</v>
      </c>
      <c r="G56" s="2">
        <v>0</v>
      </c>
      <c r="H56" s="3" t="s">
        <v>9</v>
      </c>
    </row>
    <row r="57" spans="1:8" ht="15.75">
      <c r="A57" s="2">
        <v>56</v>
      </c>
      <c r="B57" s="1" t="s">
        <v>21</v>
      </c>
      <c r="C57" s="1" t="str">
        <f>"342222199807056428"</f>
        <v>342222199807056428</v>
      </c>
      <c r="D57" s="1" t="str">
        <f>"2022080226"</f>
        <v>2022080226</v>
      </c>
      <c r="E57" s="1" t="str">
        <f t="shared" si="1"/>
        <v>02</v>
      </c>
      <c r="F57" s="1" t="str">
        <f>"26"</f>
        <v>26</v>
      </c>
      <c r="G57" s="2">
        <v>0</v>
      </c>
      <c r="H57" s="3" t="s">
        <v>9</v>
      </c>
    </row>
    <row r="58" spans="1:8" ht="15.75">
      <c r="A58" s="2">
        <v>57</v>
      </c>
      <c r="B58" s="1" t="s">
        <v>21</v>
      </c>
      <c r="C58" s="1" t="str">
        <f>"340621200101306316"</f>
        <v>340621200101306316</v>
      </c>
      <c r="D58" s="1" t="str">
        <f>"2022080227"</f>
        <v>2022080227</v>
      </c>
      <c r="E58" s="1" t="str">
        <f t="shared" si="1"/>
        <v>02</v>
      </c>
      <c r="F58" s="1" t="str">
        <f>"27"</f>
        <v>27</v>
      </c>
      <c r="G58" s="2">
        <v>0</v>
      </c>
      <c r="H58" s="3" t="s">
        <v>9</v>
      </c>
    </row>
    <row r="59" spans="1:8" ht="15.75">
      <c r="A59" s="2">
        <v>58</v>
      </c>
      <c r="B59" s="1" t="s">
        <v>21</v>
      </c>
      <c r="C59" s="1" t="str">
        <f>"340603199908240612"</f>
        <v>340603199908240612</v>
      </c>
      <c r="D59" s="1" t="str">
        <f>"2022080228"</f>
        <v>2022080228</v>
      </c>
      <c r="E59" s="1" t="str">
        <f t="shared" si="1"/>
        <v>02</v>
      </c>
      <c r="F59" s="1" t="str">
        <f>"28"</f>
        <v>28</v>
      </c>
      <c r="G59" s="2">
        <v>0</v>
      </c>
      <c r="H59" s="3" t="s">
        <v>9</v>
      </c>
    </row>
    <row r="60" spans="1:8" ht="15.75">
      <c r="A60" s="2">
        <v>59</v>
      </c>
      <c r="B60" s="1" t="s">
        <v>21</v>
      </c>
      <c r="C60" s="1" t="str">
        <f>"340603200103110621"</f>
        <v>340603200103110621</v>
      </c>
      <c r="D60" s="1" t="str">
        <f>"2022080229"</f>
        <v>2022080229</v>
      </c>
      <c r="E60" s="1" t="str">
        <f t="shared" si="1"/>
        <v>02</v>
      </c>
      <c r="F60" s="1" t="str">
        <f>"29"</f>
        <v>29</v>
      </c>
      <c r="G60" s="2">
        <v>0</v>
      </c>
      <c r="H60" s="3" t="s">
        <v>9</v>
      </c>
    </row>
    <row r="61" spans="1:8" ht="15.75">
      <c r="A61" s="2">
        <v>60</v>
      </c>
      <c r="B61" s="1" t="s">
        <v>21</v>
      </c>
      <c r="C61" s="1" t="str">
        <f>"340621199908204868"</f>
        <v>340621199908204868</v>
      </c>
      <c r="D61" s="1" t="str">
        <f>"2022080230"</f>
        <v>2022080230</v>
      </c>
      <c r="E61" s="1" t="str">
        <f t="shared" si="1"/>
        <v>02</v>
      </c>
      <c r="F61" s="1" t="str">
        <f>"30"</f>
        <v>30</v>
      </c>
      <c r="G61" s="2">
        <v>75.50999999999999</v>
      </c>
      <c r="H61" s="1" t="s">
        <v>10</v>
      </c>
    </row>
    <row r="62" spans="1:8" ht="15.75">
      <c r="A62" s="2">
        <v>61</v>
      </c>
      <c r="B62" s="1" t="s">
        <v>21</v>
      </c>
      <c r="C62" s="1" t="str">
        <f>"341226200010155920"</f>
        <v>341226200010155920</v>
      </c>
      <c r="D62" s="1" t="str">
        <f>"2022080301"</f>
        <v>2022080301</v>
      </c>
      <c r="E62" s="1" t="str">
        <f aca="true" t="shared" si="2" ref="E62:E91">"03"</f>
        <v>03</v>
      </c>
      <c r="F62" s="1" t="str">
        <f>"01"</f>
        <v>01</v>
      </c>
      <c r="G62" s="2">
        <v>53.87</v>
      </c>
      <c r="H62" s="1" t="s">
        <v>10</v>
      </c>
    </row>
    <row r="63" spans="1:8" ht="15.75">
      <c r="A63" s="2">
        <v>62</v>
      </c>
      <c r="B63" s="1" t="s">
        <v>21</v>
      </c>
      <c r="C63" s="1" t="str">
        <f>"340621199904050822"</f>
        <v>340621199904050822</v>
      </c>
      <c r="D63" s="1" t="str">
        <f>"2022080302"</f>
        <v>2022080302</v>
      </c>
      <c r="E63" s="1" t="str">
        <f t="shared" si="2"/>
        <v>03</v>
      </c>
      <c r="F63" s="1" t="str">
        <f>"02"</f>
        <v>02</v>
      </c>
      <c r="G63" s="2">
        <v>61.12</v>
      </c>
      <c r="H63" s="1" t="s">
        <v>10</v>
      </c>
    </row>
    <row r="64" spans="1:8" ht="15.75">
      <c r="A64" s="2">
        <v>63</v>
      </c>
      <c r="B64" s="1" t="s">
        <v>21</v>
      </c>
      <c r="C64" s="1" t="str">
        <f>"340603200111254043"</f>
        <v>340603200111254043</v>
      </c>
      <c r="D64" s="1" t="str">
        <f>"2022080303"</f>
        <v>2022080303</v>
      </c>
      <c r="E64" s="1" t="str">
        <f t="shared" si="2"/>
        <v>03</v>
      </c>
      <c r="F64" s="1" t="str">
        <f>"03"</f>
        <v>03</v>
      </c>
      <c r="G64" s="2">
        <v>0</v>
      </c>
      <c r="H64" s="3" t="s">
        <v>9</v>
      </c>
    </row>
    <row r="65" spans="1:8" ht="15.75">
      <c r="A65" s="2">
        <v>64</v>
      </c>
      <c r="B65" s="1" t="s">
        <v>21</v>
      </c>
      <c r="C65" s="1" t="str">
        <f>"340604199807070227"</f>
        <v>340604199807070227</v>
      </c>
      <c r="D65" s="1" t="str">
        <f>"2022080304"</f>
        <v>2022080304</v>
      </c>
      <c r="E65" s="1" t="str">
        <f t="shared" si="2"/>
        <v>03</v>
      </c>
      <c r="F65" s="1" t="str">
        <f>"04"</f>
        <v>04</v>
      </c>
      <c r="G65" s="2">
        <v>0</v>
      </c>
      <c r="H65" s="3" t="s">
        <v>9</v>
      </c>
    </row>
    <row r="66" spans="1:8" ht="15.75">
      <c r="A66" s="2">
        <v>65</v>
      </c>
      <c r="B66" s="1" t="s">
        <v>21</v>
      </c>
      <c r="C66" s="1" t="str">
        <f>"342222199407224824"</f>
        <v>342222199407224824</v>
      </c>
      <c r="D66" s="1" t="str">
        <f>"2022080305"</f>
        <v>2022080305</v>
      </c>
      <c r="E66" s="1" t="str">
        <f t="shared" si="2"/>
        <v>03</v>
      </c>
      <c r="F66" s="1" t="str">
        <f>"05"</f>
        <v>05</v>
      </c>
      <c r="G66" s="2">
        <v>56.63</v>
      </c>
      <c r="H66" s="1" t="s">
        <v>10</v>
      </c>
    </row>
    <row r="67" spans="1:8" ht="15.75">
      <c r="A67" s="2">
        <v>66</v>
      </c>
      <c r="B67" s="1" t="s">
        <v>22</v>
      </c>
      <c r="C67" s="1" t="str">
        <f>"340602199011262888"</f>
        <v>340602199011262888</v>
      </c>
      <c r="D67" s="1" t="str">
        <f>"2022080306"</f>
        <v>2022080306</v>
      </c>
      <c r="E67" s="1" t="str">
        <f t="shared" si="2"/>
        <v>03</v>
      </c>
      <c r="F67" s="1" t="str">
        <f>"06"</f>
        <v>06</v>
      </c>
      <c r="G67" s="2">
        <v>58.79</v>
      </c>
      <c r="H67" s="1" t="s">
        <v>10</v>
      </c>
    </row>
    <row r="68" spans="1:8" ht="15.75">
      <c r="A68" s="2">
        <v>67</v>
      </c>
      <c r="B68" s="1" t="s">
        <v>22</v>
      </c>
      <c r="C68" s="1" t="str">
        <f>"340321199809285299"</f>
        <v>340321199809285299</v>
      </c>
      <c r="D68" s="1" t="str">
        <f>"2022080307"</f>
        <v>2022080307</v>
      </c>
      <c r="E68" s="1" t="str">
        <f t="shared" si="2"/>
        <v>03</v>
      </c>
      <c r="F68" s="1" t="str">
        <f>"07"</f>
        <v>07</v>
      </c>
      <c r="G68" s="2">
        <v>69.65</v>
      </c>
      <c r="H68" s="1" t="s">
        <v>10</v>
      </c>
    </row>
    <row r="69" spans="1:8" ht="15.75">
      <c r="A69" s="2">
        <v>68</v>
      </c>
      <c r="B69" s="1" t="s">
        <v>22</v>
      </c>
      <c r="C69" s="1" t="str">
        <f>"340602200106240628"</f>
        <v>340602200106240628</v>
      </c>
      <c r="D69" s="1" t="str">
        <f>"2022080308"</f>
        <v>2022080308</v>
      </c>
      <c r="E69" s="1" t="str">
        <f t="shared" si="2"/>
        <v>03</v>
      </c>
      <c r="F69" s="1" t="str">
        <f>"08"</f>
        <v>08</v>
      </c>
      <c r="G69" s="2">
        <v>0</v>
      </c>
      <c r="H69" s="3" t="s">
        <v>9</v>
      </c>
    </row>
    <row r="70" spans="1:8" ht="15.75">
      <c r="A70" s="2">
        <v>69</v>
      </c>
      <c r="B70" s="1" t="s">
        <v>22</v>
      </c>
      <c r="C70" s="1" t="str">
        <f>"340602200004240627"</f>
        <v>340602200004240627</v>
      </c>
      <c r="D70" s="1" t="str">
        <f>"2022080309"</f>
        <v>2022080309</v>
      </c>
      <c r="E70" s="1" t="str">
        <f t="shared" si="2"/>
        <v>03</v>
      </c>
      <c r="F70" s="1" t="str">
        <f>"09"</f>
        <v>09</v>
      </c>
      <c r="G70" s="2">
        <v>65.02000000000001</v>
      </c>
      <c r="H70" s="1" t="s">
        <v>10</v>
      </c>
    </row>
    <row r="71" spans="1:8" ht="15.75">
      <c r="A71" s="2">
        <v>70</v>
      </c>
      <c r="B71" s="1" t="s">
        <v>23</v>
      </c>
      <c r="C71" s="1" t="str">
        <f>"34060219970710241X"</f>
        <v>34060219970710241X</v>
      </c>
      <c r="D71" s="1" t="str">
        <f>"2022080310"</f>
        <v>2022080310</v>
      </c>
      <c r="E71" s="1" t="str">
        <f t="shared" si="2"/>
        <v>03</v>
      </c>
      <c r="F71" s="1" t="str">
        <f>"10"</f>
        <v>10</v>
      </c>
      <c r="G71" s="2">
        <v>68.61</v>
      </c>
      <c r="H71" s="1" t="s">
        <v>10</v>
      </c>
    </row>
    <row r="72" spans="1:8" ht="15.75">
      <c r="A72" s="2">
        <v>71</v>
      </c>
      <c r="B72" s="1" t="s">
        <v>23</v>
      </c>
      <c r="C72" s="1" t="str">
        <f>"340602199908202011"</f>
        <v>340602199908202011</v>
      </c>
      <c r="D72" s="1" t="str">
        <f>"2022080311"</f>
        <v>2022080311</v>
      </c>
      <c r="E72" s="1" t="str">
        <f t="shared" si="2"/>
        <v>03</v>
      </c>
      <c r="F72" s="1" t="str">
        <f>"11"</f>
        <v>11</v>
      </c>
      <c r="G72" s="2">
        <v>62.59</v>
      </c>
      <c r="H72" s="1" t="s">
        <v>10</v>
      </c>
    </row>
    <row r="73" spans="1:8" ht="15.75">
      <c r="A73" s="2">
        <v>72</v>
      </c>
      <c r="B73" s="1" t="s">
        <v>23</v>
      </c>
      <c r="C73" s="1" t="str">
        <f>"34060220010315242X"</f>
        <v>34060220010315242X</v>
      </c>
      <c r="D73" s="1" t="str">
        <f>"2022080312"</f>
        <v>2022080312</v>
      </c>
      <c r="E73" s="1" t="str">
        <f t="shared" si="2"/>
        <v>03</v>
      </c>
      <c r="F73" s="1" t="str">
        <f>"12"</f>
        <v>12</v>
      </c>
      <c r="G73" s="2">
        <v>0</v>
      </c>
      <c r="H73" s="3" t="s">
        <v>9</v>
      </c>
    </row>
    <row r="74" spans="1:8" ht="15.75">
      <c r="A74" s="2">
        <v>73</v>
      </c>
      <c r="B74" s="1" t="s">
        <v>23</v>
      </c>
      <c r="C74" s="1" t="str">
        <f>"340602200110082415"</f>
        <v>340602200110082415</v>
      </c>
      <c r="D74" s="1" t="str">
        <f>"2022080313"</f>
        <v>2022080313</v>
      </c>
      <c r="E74" s="1" t="str">
        <f t="shared" si="2"/>
        <v>03</v>
      </c>
      <c r="F74" s="1" t="str">
        <f>"13"</f>
        <v>13</v>
      </c>
      <c r="G74" s="2">
        <v>32.67</v>
      </c>
      <c r="H74" s="1" t="s">
        <v>10</v>
      </c>
    </row>
    <row r="75" spans="1:8" ht="15.75">
      <c r="A75" s="2">
        <v>74</v>
      </c>
      <c r="B75" s="1" t="s">
        <v>23</v>
      </c>
      <c r="C75" s="1" t="str">
        <f>"340602200106042015"</f>
        <v>340602200106042015</v>
      </c>
      <c r="D75" s="1" t="str">
        <f>"2022080314"</f>
        <v>2022080314</v>
      </c>
      <c r="E75" s="1" t="str">
        <f t="shared" si="2"/>
        <v>03</v>
      </c>
      <c r="F75" s="1" t="str">
        <f>"14"</f>
        <v>14</v>
      </c>
      <c r="G75" s="2">
        <v>0</v>
      </c>
      <c r="H75" s="3" t="s">
        <v>9</v>
      </c>
    </row>
    <row r="76" spans="1:8" ht="15.75">
      <c r="A76" s="2">
        <v>75</v>
      </c>
      <c r="B76" s="1" t="s">
        <v>24</v>
      </c>
      <c r="C76" s="1" t="str">
        <f>"340602200004200449"</f>
        <v>340602200004200449</v>
      </c>
      <c r="D76" s="1" t="str">
        <f>"2022080315"</f>
        <v>2022080315</v>
      </c>
      <c r="E76" s="1" t="str">
        <f t="shared" si="2"/>
        <v>03</v>
      </c>
      <c r="F76" s="1" t="str">
        <f>"15"</f>
        <v>15</v>
      </c>
      <c r="G76" s="2">
        <v>54.45</v>
      </c>
      <c r="H76" s="1" t="s">
        <v>10</v>
      </c>
    </row>
    <row r="77" spans="1:8" ht="15.75">
      <c r="A77" s="2">
        <v>76</v>
      </c>
      <c r="B77" s="1" t="s">
        <v>24</v>
      </c>
      <c r="C77" s="1" t="str">
        <f>"342222199809140025"</f>
        <v>342222199809140025</v>
      </c>
      <c r="D77" s="1" t="str">
        <f>"2022080316"</f>
        <v>2022080316</v>
      </c>
      <c r="E77" s="1" t="str">
        <f t="shared" si="2"/>
        <v>03</v>
      </c>
      <c r="F77" s="1" t="str">
        <f>"16"</f>
        <v>16</v>
      </c>
      <c r="G77" s="2">
        <v>69.59</v>
      </c>
      <c r="H77" s="1" t="s">
        <v>10</v>
      </c>
    </row>
    <row r="78" spans="1:8" ht="15.75">
      <c r="A78" s="2">
        <v>77</v>
      </c>
      <c r="B78" s="1" t="s">
        <v>25</v>
      </c>
      <c r="C78" s="1" t="str">
        <f>"340621200011276926"</f>
        <v>340621200011276926</v>
      </c>
      <c r="D78" s="1" t="str">
        <f>"2022080317"</f>
        <v>2022080317</v>
      </c>
      <c r="E78" s="1" t="str">
        <f t="shared" si="2"/>
        <v>03</v>
      </c>
      <c r="F78" s="1" t="str">
        <f>"17"</f>
        <v>17</v>
      </c>
      <c r="G78" s="2">
        <v>0</v>
      </c>
      <c r="H78" s="3" t="s">
        <v>9</v>
      </c>
    </row>
    <row r="79" spans="1:8" ht="15.75">
      <c r="A79" s="2">
        <v>78</v>
      </c>
      <c r="B79" s="1" t="s">
        <v>25</v>
      </c>
      <c r="C79" s="1" t="str">
        <f>"34060420000512222X"</f>
        <v>34060420000512222X</v>
      </c>
      <c r="D79" s="1" t="str">
        <f>"2022080318"</f>
        <v>2022080318</v>
      </c>
      <c r="E79" s="1" t="str">
        <f t="shared" si="2"/>
        <v>03</v>
      </c>
      <c r="F79" s="1" t="str">
        <f>"18"</f>
        <v>18</v>
      </c>
      <c r="G79" s="2">
        <v>73.06</v>
      </c>
      <c r="H79" s="1" t="s">
        <v>10</v>
      </c>
    </row>
    <row r="80" spans="1:8" ht="15.75">
      <c r="A80" s="2">
        <v>79</v>
      </c>
      <c r="B80" s="1" t="s">
        <v>25</v>
      </c>
      <c r="C80" s="1" t="str">
        <f>"340603200102090614"</f>
        <v>340603200102090614</v>
      </c>
      <c r="D80" s="1" t="str">
        <f>"2022080319"</f>
        <v>2022080319</v>
      </c>
      <c r="E80" s="1" t="str">
        <f t="shared" si="2"/>
        <v>03</v>
      </c>
      <c r="F80" s="1" t="str">
        <f>"19"</f>
        <v>19</v>
      </c>
      <c r="G80" s="2">
        <v>55.260000000000005</v>
      </c>
      <c r="H80" s="1" t="s">
        <v>10</v>
      </c>
    </row>
    <row r="81" spans="1:8" ht="15.75">
      <c r="A81" s="2">
        <v>80</v>
      </c>
      <c r="B81" s="1" t="s">
        <v>25</v>
      </c>
      <c r="C81" s="1" t="str">
        <f>"340321199801286545"</f>
        <v>340321199801286545</v>
      </c>
      <c r="D81" s="1" t="str">
        <f>"2022080320"</f>
        <v>2022080320</v>
      </c>
      <c r="E81" s="1" t="str">
        <f t="shared" si="2"/>
        <v>03</v>
      </c>
      <c r="F81" s="1" t="str">
        <f>"20"</f>
        <v>20</v>
      </c>
      <c r="G81" s="2">
        <v>60.1</v>
      </c>
      <c r="H81" s="1" t="s">
        <v>10</v>
      </c>
    </row>
    <row r="82" spans="1:8" ht="15.75">
      <c r="A82" s="2">
        <v>81</v>
      </c>
      <c r="B82" s="1" t="s">
        <v>26</v>
      </c>
      <c r="C82" s="1" t="str">
        <f>"340621200209082019"</f>
        <v>340621200209082019</v>
      </c>
      <c r="D82" s="1" t="str">
        <f>"2022080321"</f>
        <v>2022080321</v>
      </c>
      <c r="E82" s="1" t="str">
        <f t="shared" si="2"/>
        <v>03</v>
      </c>
      <c r="F82" s="1" t="str">
        <f>"21"</f>
        <v>21</v>
      </c>
      <c r="G82" s="2">
        <v>53.71</v>
      </c>
      <c r="H82" s="1" t="s">
        <v>10</v>
      </c>
    </row>
    <row r="83" spans="1:8" ht="15.75">
      <c r="A83" s="2">
        <v>82</v>
      </c>
      <c r="B83" s="1" t="s">
        <v>26</v>
      </c>
      <c r="C83" s="1" t="str">
        <f>"34062119971229032X"</f>
        <v>34062119971229032X</v>
      </c>
      <c r="D83" s="1" t="str">
        <f>"2022080322"</f>
        <v>2022080322</v>
      </c>
      <c r="E83" s="1" t="str">
        <f t="shared" si="2"/>
        <v>03</v>
      </c>
      <c r="F83" s="1" t="str">
        <f>"22"</f>
        <v>22</v>
      </c>
      <c r="G83" s="2">
        <v>60.12</v>
      </c>
      <c r="H83" s="1" t="s">
        <v>10</v>
      </c>
    </row>
    <row r="84" spans="1:8" ht="15.75">
      <c r="A84" s="2">
        <v>83</v>
      </c>
      <c r="B84" s="1" t="s">
        <v>26</v>
      </c>
      <c r="C84" s="1" t="str">
        <f>"34062119970304205X"</f>
        <v>34062119970304205X</v>
      </c>
      <c r="D84" s="1" t="str">
        <f>"2022080323"</f>
        <v>2022080323</v>
      </c>
      <c r="E84" s="1" t="str">
        <f t="shared" si="2"/>
        <v>03</v>
      </c>
      <c r="F84" s="1" t="str">
        <f>"23"</f>
        <v>23</v>
      </c>
      <c r="G84" s="2">
        <v>0</v>
      </c>
      <c r="H84" s="3" t="s">
        <v>9</v>
      </c>
    </row>
    <row r="85" spans="1:8" ht="15.75">
      <c r="A85" s="2">
        <v>84</v>
      </c>
      <c r="B85" s="1" t="s">
        <v>26</v>
      </c>
      <c r="C85" s="1" t="str">
        <f>"340604200112042428"</f>
        <v>340604200112042428</v>
      </c>
      <c r="D85" s="1" t="str">
        <f>"2022080324"</f>
        <v>2022080324</v>
      </c>
      <c r="E85" s="1" t="str">
        <f t="shared" si="2"/>
        <v>03</v>
      </c>
      <c r="F85" s="1" t="str">
        <f>"24"</f>
        <v>24</v>
      </c>
      <c r="G85" s="2">
        <v>0</v>
      </c>
      <c r="H85" s="3" t="s">
        <v>9</v>
      </c>
    </row>
    <row r="86" spans="1:8" ht="15.75">
      <c r="A86" s="2">
        <v>85</v>
      </c>
      <c r="B86" s="1" t="s">
        <v>26</v>
      </c>
      <c r="C86" s="1" t="str">
        <f>"340621200102142026"</f>
        <v>340621200102142026</v>
      </c>
      <c r="D86" s="1" t="str">
        <f>"2022080325"</f>
        <v>2022080325</v>
      </c>
      <c r="E86" s="1" t="str">
        <f t="shared" si="2"/>
        <v>03</v>
      </c>
      <c r="F86" s="1" t="str">
        <f>"25"</f>
        <v>25</v>
      </c>
      <c r="G86" s="2">
        <v>0</v>
      </c>
      <c r="H86" s="3" t="s">
        <v>9</v>
      </c>
    </row>
    <row r="87" spans="1:8" ht="15.75">
      <c r="A87" s="2">
        <v>86</v>
      </c>
      <c r="B87" s="1" t="s">
        <v>26</v>
      </c>
      <c r="C87" s="1" t="str">
        <f>"340604200001162419"</f>
        <v>340604200001162419</v>
      </c>
      <c r="D87" s="1" t="str">
        <f>"2022080326"</f>
        <v>2022080326</v>
      </c>
      <c r="E87" s="1" t="str">
        <f t="shared" si="2"/>
        <v>03</v>
      </c>
      <c r="F87" s="1" t="str">
        <f>"26"</f>
        <v>26</v>
      </c>
      <c r="G87" s="2">
        <v>61.79</v>
      </c>
      <c r="H87" s="1" t="s">
        <v>10</v>
      </c>
    </row>
    <row r="88" spans="1:8" ht="15.75">
      <c r="A88" s="2">
        <v>87</v>
      </c>
      <c r="B88" s="1" t="s">
        <v>27</v>
      </c>
      <c r="C88" s="1" t="str">
        <f>"340621200003116623"</f>
        <v>340621200003116623</v>
      </c>
      <c r="D88" s="1" t="str">
        <f>"2022080327"</f>
        <v>2022080327</v>
      </c>
      <c r="E88" s="1" t="str">
        <f t="shared" si="2"/>
        <v>03</v>
      </c>
      <c r="F88" s="1" t="str">
        <f>"27"</f>
        <v>27</v>
      </c>
      <c r="G88" s="2">
        <v>63.1</v>
      </c>
      <c r="H88" s="1" t="s">
        <v>10</v>
      </c>
    </row>
    <row r="89" spans="1:8" ht="15.75">
      <c r="A89" s="2">
        <v>88</v>
      </c>
      <c r="B89" s="1" t="s">
        <v>27</v>
      </c>
      <c r="C89" s="1" t="str">
        <f>"340621199912306621"</f>
        <v>340621199912306621</v>
      </c>
      <c r="D89" s="1" t="str">
        <f>"2022080328"</f>
        <v>2022080328</v>
      </c>
      <c r="E89" s="1" t="str">
        <f t="shared" si="2"/>
        <v>03</v>
      </c>
      <c r="F89" s="1" t="str">
        <f>"28"</f>
        <v>28</v>
      </c>
      <c r="G89" s="2">
        <v>0</v>
      </c>
      <c r="H89" s="3" t="s">
        <v>9</v>
      </c>
    </row>
    <row r="90" spans="1:8" ht="15.75">
      <c r="A90" s="2">
        <v>89</v>
      </c>
      <c r="B90" s="1" t="s">
        <v>27</v>
      </c>
      <c r="C90" s="1" t="str">
        <f>"340621199912106646"</f>
        <v>340621199912106646</v>
      </c>
      <c r="D90" s="1" t="str">
        <f>"2022080329"</f>
        <v>2022080329</v>
      </c>
      <c r="E90" s="1" t="str">
        <f t="shared" si="2"/>
        <v>03</v>
      </c>
      <c r="F90" s="1" t="str">
        <f>"29"</f>
        <v>29</v>
      </c>
      <c r="G90" s="2">
        <v>0</v>
      </c>
      <c r="H90" s="3" t="s">
        <v>9</v>
      </c>
    </row>
    <row r="91" spans="1:8" ht="15.75">
      <c r="A91" s="2">
        <v>90</v>
      </c>
      <c r="B91" s="1" t="s">
        <v>27</v>
      </c>
      <c r="C91" s="1" t="str">
        <f>"340621199107106619"</f>
        <v>340621199107106619</v>
      </c>
      <c r="D91" s="1" t="str">
        <f>"2022080330"</f>
        <v>2022080330</v>
      </c>
      <c r="E91" s="1" t="str">
        <f t="shared" si="2"/>
        <v>03</v>
      </c>
      <c r="F91" s="1" t="str">
        <f>"30"</f>
        <v>30</v>
      </c>
      <c r="G91" s="2">
        <v>64.2</v>
      </c>
      <c r="H91" s="1" t="s">
        <v>10</v>
      </c>
    </row>
    <row r="92" spans="1:8" ht="15.75">
      <c r="A92" s="2">
        <v>91</v>
      </c>
      <c r="B92" s="1" t="s">
        <v>27</v>
      </c>
      <c r="C92" s="1" t="str">
        <f>"34062120010513841X"</f>
        <v>34062120010513841X</v>
      </c>
      <c r="D92" s="1" t="str">
        <f>"2022080401"</f>
        <v>2022080401</v>
      </c>
      <c r="E92" s="1" t="str">
        <f aca="true" t="shared" si="3" ref="E92:E121">"04"</f>
        <v>04</v>
      </c>
      <c r="F92" s="1" t="str">
        <f>"01"</f>
        <v>01</v>
      </c>
      <c r="G92" s="2">
        <v>56.02</v>
      </c>
      <c r="H92" s="1" t="s">
        <v>10</v>
      </c>
    </row>
    <row r="93" spans="1:8" ht="15.75">
      <c r="A93" s="2">
        <v>92</v>
      </c>
      <c r="B93" s="1" t="s">
        <v>27</v>
      </c>
      <c r="C93" s="1" t="str">
        <f>"340604200201142623"</f>
        <v>340604200201142623</v>
      </c>
      <c r="D93" s="1" t="str">
        <f>"2022080402"</f>
        <v>2022080402</v>
      </c>
      <c r="E93" s="1" t="str">
        <f t="shared" si="3"/>
        <v>04</v>
      </c>
      <c r="F93" s="1" t="str">
        <f>"02"</f>
        <v>02</v>
      </c>
      <c r="G93" s="2">
        <v>0</v>
      </c>
      <c r="H93" s="3" t="s">
        <v>9</v>
      </c>
    </row>
    <row r="94" spans="1:8" ht="15.75">
      <c r="A94" s="2">
        <v>93</v>
      </c>
      <c r="B94" s="1" t="s">
        <v>28</v>
      </c>
      <c r="C94" s="1" t="str">
        <f>"340621199605212844"</f>
        <v>340621199605212844</v>
      </c>
      <c r="D94" s="1" t="str">
        <f>"2022080403"</f>
        <v>2022080403</v>
      </c>
      <c r="E94" s="1" t="str">
        <f t="shared" si="3"/>
        <v>04</v>
      </c>
      <c r="F94" s="1" t="str">
        <f>"03"</f>
        <v>03</v>
      </c>
      <c r="G94" s="2">
        <v>0</v>
      </c>
      <c r="H94" s="3" t="s">
        <v>9</v>
      </c>
    </row>
    <row r="95" spans="1:8" ht="15.75">
      <c r="A95" s="2">
        <v>94</v>
      </c>
      <c r="B95" s="1" t="s">
        <v>28</v>
      </c>
      <c r="C95" s="1" t="str">
        <f>"34062120011202762X"</f>
        <v>34062120011202762X</v>
      </c>
      <c r="D95" s="1" t="str">
        <f>"2022080404"</f>
        <v>2022080404</v>
      </c>
      <c r="E95" s="1" t="str">
        <f t="shared" si="3"/>
        <v>04</v>
      </c>
      <c r="F95" s="1" t="str">
        <f>"04"</f>
        <v>04</v>
      </c>
      <c r="G95" s="2">
        <v>0</v>
      </c>
      <c r="H95" s="3" t="s">
        <v>9</v>
      </c>
    </row>
    <row r="96" spans="1:8" ht="15.75">
      <c r="A96" s="2">
        <v>95</v>
      </c>
      <c r="B96" s="1" t="s">
        <v>28</v>
      </c>
      <c r="C96" s="1" t="str">
        <f>"340621200009220843"</f>
        <v>340621200009220843</v>
      </c>
      <c r="D96" s="1" t="str">
        <f>"2022080405"</f>
        <v>2022080405</v>
      </c>
      <c r="E96" s="1" t="str">
        <f t="shared" si="3"/>
        <v>04</v>
      </c>
      <c r="F96" s="1" t="str">
        <f>"05"</f>
        <v>05</v>
      </c>
      <c r="G96" s="2">
        <v>54.75</v>
      </c>
      <c r="H96" s="1" t="s">
        <v>10</v>
      </c>
    </row>
    <row r="97" spans="1:8" ht="15.75">
      <c r="A97" s="2">
        <v>96</v>
      </c>
      <c r="B97" s="1" t="s">
        <v>28</v>
      </c>
      <c r="C97" s="1" t="str">
        <f>"34112619940501702X"</f>
        <v>34112619940501702X</v>
      </c>
      <c r="D97" s="1" t="str">
        <f>"2022080406"</f>
        <v>2022080406</v>
      </c>
      <c r="E97" s="1" t="str">
        <f t="shared" si="3"/>
        <v>04</v>
      </c>
      <c r="F97" s="1" t="str">
        <f>"06"</f>
        <v>06</v>
      </c>
      <c r="G97" s="2">
        <v>72.77000000000001</v>
      </c>
      <c r="H97" s="1" t="s">
        <v>10</v>
      </c>
    </row>
    <row r="98" spans="1:8" ht="15.75">
      <c r="A98" s="2">
        <v>97</v>
      </c>
      <c r="B98" s="1" t="s">
        <v>28</v>
      </c>
      <c r="C98" s="1" t="str">
        <f>"340621200002084412"</f>
        <v>340621200002084412</v>
      </c>
      <c r="D98" s="1" t="str">
        <f>"2022080407"</f>
        <v>2022080407</v>
      </c>
      <c r="E98" s="1" t="str">
        <f t="shared" si="3"/>
        <v>04</v>
      </c>
      <c r="F98" s="1" t="str">
        <f>"07"</f>
        <v>07</v>
      </c>
      <c r="G98" s="2">
        <v>46.32</v>
      </c>
      <c r="H98" s="1" t="s">
        <v>10</v>
      </c>
    </row>
    <row r="99" spans="1:8" ht="15.75">
      <c r="A99" s="2">
        <v>98</v>
      </c>
      <c r="B99" s="1" t="s">
        <v>28</v>
      </c>
      <c r="C99" s="1" t="str">
        <f>"340621199703190319"</f>
        <v>340621199703190319</v>
      </c>
      <c r="D99" s="1" t="str">
        <f>"2022080408"</f>
        <v>2022080408</v>
      </c>
      <c r="E99" s="1" t="str">
        <f t="shared" si="3"/>
        <v>04</v>
      </c>
      <c r="F99" s="1" t="str">
        <f>"08"</f>
        <v>08</v>
      </c>
      <c r="G99" s="2">
        <v>0</v>
      </c>
      <c r="H99" s="3" t="s">
        <v>9</v>
      </c>
    </row>
    <row r="100" spans="1:8" ht="15.75">
      <c r="A100" s="2">
        <v>99</v>
      </c>
      <c r="B100" s="1" t="s">
        <v>28</v>
      </c>
      <c r="C100" s="1" t="str">
        <f>"340621200106303245"</f>
        <v>340621200106303245</v>
      </c>
      <c r="D100" s="1" t="str">
        <f>"2022080409"</f>
        <v>2022080409</v>
      </c>
      <c r="E100" s="1" t="str">
        <f t="shared" si="3"/>
        <v>04</v>
      </c>
      <c r="F100" s="1" t="str">
        <f>"09"</f>
        <v>09</v>
      </c>
      <c r="G100" s="2">
        <v>63.63</v>
      </c>
      <c r="H100" s="1" t="s">
        <v>10</v>
      </c>
    </row>
    <row r="101" spans="1:8" ht="15.75">
      <c r="A101" s="2">
        <v>100</v>
      </c>
      <c r="B101" s="1" t="s">
        <v>28</v>
      </c>
      <c r="C101" s="1" t="str">
        <f>"340621199408186018"</f>
        <v>340621199408186018</v>
      </c>
      <c r="D101" s="1" t="str">
        <f>"2022080410"</f>
        <v>2022080410</v>
      </c>
      <c r="E101" s="1" t="str">
        <f t="shared" si="3"/>
        <v>04</v>
      </c>
      <c r="F101" s="1" t="str">
        <f>"10"</f>
        <v>10</v>
      </c>
      <c r="G101" s="2">
        <v>40.14</v>
      </c>
      <c r="H101" s="1" t="s">
        <v>10</v>
      </c>
    </row>
    <row r="102" spans="1:8" ht="15.75">
      <c r="A102" s="2">
        <v>101</v>
      </c>
      <c r="B102" s="1" t="s">
        <v>28</v>
      </c>
      <c r="C102" s="1" t="str">
        <f>"340621200010094821"</f>
        <v>340621200010094821</v>
      </c>
      <c r="D102" s="1" t="str">
        <f>"2022080411"</f>
        <v>2022080411</v>
      </c>
      <c r="E102" s="1" t="str">
        <f t="shared" si="3"/>
        <v>04</v>
      </c>
      <c r="F102" s="1" t="str">
        <f>"11"</f>
        <v>11</v>
      </c>
      <c r="G102" s="2">
        <v>69.65</v>
      </c>
      <c r="H102" s="1" t="s">
        <v>10</v>
      </c>
    </row>
    <row r="103" spans="1:8" ht="15.75">
      <c r="A103" s="2">
        <v>102</v>
      </c>
      <c r="B103" s="1" t="s">
        <v>29</v>
      </c>
      <c r="C103" s="1" t="str">
        <f>"340603199801054027"</f>
        <v>340603199801054027</v>
      </c>
      <c r="D103" s="1" t="str">
        <f>"2022080412"</f>
        <v>2022080412</v>
      </c>
      <c r="E103" s="1" t="str">
        <f t="shared" si="3"/>
        <v>04</v>
      </c>
      <c r="F103" s="1" t="str">
        <f>"12"</f>
        <v>12</v>
      </c>
      <c r="G103" s="2">
        <v>0</v>
      </c>
      <c r="H103" s="3" t="s">
        <v>9</v>
      </c>
    </row>
    <row r="104" spans="1:8" ht="15.75">
      <c r="A104" s="2">
        <v>103</v>
      </c>
      <c r="B104" s="1" t="s">
        <v>29</v>
      </c>
      <c r="C104" s="1" t="str">
        <f>"341322199804036821"</f>
        <v>341322199804036821</v>
      </c>
      <c r="D104" s="1" t="str">
        <f>"2022080413"</f>
        <v>2022080413</v>
      </c>
      <c r="E104" s="1" t="str">
        <f t="shared" si="3"/>
        <v>04</v>
      </c>
      <c r="F104" s="1" t="str">
        <f>"13"</f>
        <v>13</v>
      </c>
      <c r="G104" s="2">
        <v>72</v>
      </c>
      <c r="H104" s="1" t="s">
        <v>10</v>
      </c>
    </row>
    <row r="105" spans="1:8" ht="15.75">
      <c r="A105" s="2">
        <v>104</v>
      </c>
      <c r="B105" s="1" t="s">
        <v>29</v>
      </c>
      <c r="C105" s="1" t="str">
        <f>"340603200008151046"</f>
        <v>340603200008151046</v>
      </c>
      <c r="D105" s="1" t="str">
        <f>"2022080414"</f>
        <v>2022080414</v>
      </c>
      <c r="E105" s="1" t="str">
        <f t="shared" si="3"/>
        <v>04</v>
      </c>
      <c r="F105" s="1" t="str">
        <f>"14"</f>
        <v>14</v>
      </c>
      <c r="G105" s="2">
        <v>0</v>
      </c>
      <c r="H105" s="3" t="s">
        <v>9</v>
      </c>
    </row>
    <row r="106" spans="1:8" ht="15.75">
      <c r="A106" s="2">
        <v>105</v>
      </c>
      <c r="B106" s="1" t="s">
        <v>29</v>
      </c>
      <c r="C106" s="1" t="str">
        <f>"340621200103213631"</f>
        <v>340621200103213631</v>
      </c>
      <c r="D106" s="1" t="str">
        <f>"2022080415"</f>
        <v>2022080415</v>
      </c>
      <c r="E106" s="1" t="str">
        <f t="shared" si="3"/>
        <v>04</v>
      </c>
      <c r="F106" s="1" t="str">
        <f>"15"</f>
        <v>15</v>
      </c>
      <c r="G106" s="2">
        <v>0</v>
      </c>
      <c r="H106" s="3" t="s">
        <v>9</v>
      </c>
    </row>
    <row r="107" spans="1:8" ht="15.75">
      <c r="A107" s="2">
        <v>106</v>
      </c>
      <c r="B107" s="1" t="s">
        <v>29</v>
      </c>
      <c r="C107" s="1" t="str">
        <f>"34060420011204022X"</f>
        <v>34060420011204022X</v>
      </c>
      <c r="D107" s="1" t="str">
        <f>"2022080416"</f>
        <v>2022080416</v>
      </c>
      <c r="E107" s="1" t="str">
        <f t="shared" si="3"/>
        <v>04</v>
      </c>
      <c r="F107" s="1" t="str">
        <f>"16"</f>
        <v>16</v>
      </c>
      <c r="G107" s="2">
        <v>61.73</v>
      </c>
      <c r="H107" s="1" t="s">
        <v>10</v>
      </c>
    </row>
    <row r="108" spans="1:8" ht="15.75">
      <c r="A108" s="2">
        <v>107</v>
      </c>
      <c r="B108" s="1" t="s">
        <v>29</v>
      </c>
      <c r="C108" s="1" t="str">
        <f>"340621200005047529"</f>
        <v>340621200005047529</v>
      </c>
      <c r="D108" s="1" t="str">
        <f>"2022080417"</f>
        <v>2022080417</v>
      </c>
      <c r="E108" s="1" t="str">
        <f t="shared" si="3"/>
        <v>04</v>
      </c>
      <c r="F108" s="1" t="str">
        <f>"17"</f>
        <v>17</v>
      </c>
      <c r="G108" s="2">
        <v>72.67</v>
      </c>
      <c r="H108" s="1" t="s">
        <v>10</v>
      </c>
    </row>
    <row r="109" spans="1:8" ht="15.75">
      <c r="A109" s="2">
        <v>108</v>
      </c>
      <c r="B109" s="1" t="s">
        <v>29</v>
      </c>
      <c r="C109" s="1" t="str">
        <f>"340621200003017545"</f>
        <v>340621200003017545</v>
      </c>
      <c r="D109" s="1" t="str">
        <f>"2022080418"</f>
        <v>2022080418</v>
      </c>
      <c r="E109" s="1" t="str">
        <f t="shared" si="3"/>
        <v>04</v>
      </c>
      <c r="F109" s="1" t="str">
        <f>"18"</f>
        <v>18</v>
      </c>
      <c r="G109" s="2">
        <v>0</v>
      </c>
      <c r="H109" s="3" t="s">
        <v>9</v>
      </c>
    </row>
    <row r="110" spans="1:8" ht="15.75">
      <c r="A110" s="2">
        <v>109</v>
      </c>
      <c r="B110" s="1" t="s">
        <v>29</v>
      </c>
      <c r="C110" s="1" t="str">
        <f>"34060320000417462X"</f>
        <v>34060320000417462X</v>
      </c>
      <c r="D110" s="1" t="str">
        <f>"2022080419"</f>
        <v>2022080419</v>
      </c>
      <c r="E110" s="1" t="str">
        <f t="shared" si="3"/>
        <v>04</v>
      </c>
      <c r="F110" s="1" t="str">
        <f>"19"</f>
        <v>19</v>
      </c>
      <c r="G110" s="2">
        <v>0</v>
      </c>
      <c r="H110" s="3" t="s">
        <v>9</v>
      </c>
    </row>
    <row r="111" spans="1:8" ht="15.75">
      <c r="A111" s="2">
        <v>110</v>
      </c>
      <c r="B111" s="1" t="s">
        <v>29</v>
      </c>
      <c r="C111" s="1" t="str">
        <f>"340621200109203223"</f>
        <v>340621200109203223</v>
      </c>
      <c r="D111" s="1" t="str">
        <f>"2022080420"</f>
        <v>2022080420</v>
      </c>
      <c r="E111" s="1" t="str">
        <f t="shared" si="3"/>
        <v>04</v>
      </c>
      <c r="F111" s="1" t="str">
        <f>"20"</f>
        <v>20</v>
      </c>
      <c r="G111" s="2">
        <v>43.58</v>
      </c>
      <c r="H111" s="1" t="s">
        <v>10</v>
      </c>
    </row>
    <row r="112" spans="1:8" ht="15.75">
      <c r="A112" s="2">
        <v>111</v>
      </c>
      <c r="B112" s="1" t="s">
        <v>29</v>
      </c>
      <c r="C112" s="1" t="str">
        <f>"342222199908294425"</f>
        <v>342222199908294425</v>
      </c>
      <c r="D112" s="1" t="str">
        <f>"2022080421"</f>
        <v>2022080421</v>
      </c>
      <c r="E112" s="1" t="str">
        <f t="shared" si="3"/>
        <v>04</v>
      </c>
      <c r="F112" s="1" t="str">
        <f>"21"</f>
        <v>21</v>
      </c>
      <c r="G112" s="2">
        <v>0</v>
      </c>
      <c r="H112" s="3" t="s">
        <v>9</v>
      </c>
    </row>
    <row r="113" spans="1:8" ht="15.75">
      <c r="A113" s="2">
        <v>112</v>
      </c>
      <c r="B113" s="1" t="s">
        <v>29</v>
      </c>
      <c r="C113" s="1" t="str">
        <f>"341282200003260360"</f>
        <v>341282200003260360</v>
      </c>
      <c r="D113" s="1" t="str">
        <f>"2022080422"</f>
        <v>2022080422</v>
      </c>
      <c r="E113" s="1" t="str">
        <f t="shared" si="3"/>
        <v>04</v>
      </c>
      <c r="F113" s="1" t="str">
        <f>"22"</f>
        <v>22</v>
      </c>
      <c r="G113" s="2">
        <v>0</v>
      </c>
      <c r="H113" s="3" t="s">
        <v>9</v>
      </c>
    </row>
    <row r="114" spans="1:8" ht="15.75">
      <c r="A114" s="2">
        <v>113</v>
      </c>
      <c r="B114" s="1" t="s">
        <v>29</v>
      </c>
      <c r="C114" s="1" t="str">
        <f>"340602199812050025"</f>
        <v>340602199812050025</v>
      </c>
      <c r="D114" s="1" t="str">
        <f>"2022080423"</f>
        <v>2022080423</v>
      </c>
      <c r="E114" s="1" t="str">
        <f t="shared" si="3"/>
        <v>04</v>
      </c>
      <c r="F114" s="1" t="str">
        <f>"23"</f>
        <v>23</v>
      </c>
      <c r="G114" s="2">
        <v>0</v>
      </c>
      <c r="H114" s="3" t="s">
        <v>9</v>
      </c>
    </row>
    <row r="115" spans="1:8" ht="15.75">
      <c r="A115" s="2">
        <v>114</v>
      </c>
      <c r="B115" s="1" t="s">
        <v>29</v>
      </c>
      <c r="C115" s="1" t="str">
        <f>"340621199904297526"</f>
        <v>340621199904297526</v>
      </c>
      <c r="D115" s="1" t="str">
        <f>"2022080424"</f>
        <v>2022080424</v>
      </c>
      <c r="E115" s="1" t="str">
        <f t="shared" si="3"/>
        <v>04</v>
      </c>
      <c r="F115" s="1" t="str">
        <f>"24"</f>
        <v>24</v>
      </c>
      <c r="G115" s="2">
        <v>0</v>
      </c>
      <c r="H115" s="3" t="s">
        <v>9</v>
      </c>
    </row>
    <row r="116" spans="1:8" ht="15.75">
      <c r="A116" s="2">
        <v>115</v>
      </c>
      <c r="B116" s="1" t="s">
        <v>29</v>
      </c>
      <c r="C116" s="1" t="str">
        <f>"340604199704170225"</f>
        <v>340604199704170225</v>
      </c>
      <c r="D116" s="1" t="str">
        <f>"2022080425"</f>
        <v>2022080425</v>
      </c>
      <c r="E116" s="1" t="str">
        <f t="shared" si="3"/>
        <v>04</v>
      </c>
      <c r="F116" s="1" t="str">
        <f>"25"</f>
        <v>25</v>
      </c>
      <c r="G116" s="2">
        <v>0</v>
      </c>
      <c r="H116" s="3" t="s">
        <v>9</v>
      </c>
    </row>
    <row r="117" spans="1:8" ht="15.75">
      <c r="A117" s="2">
        <v>116</v>
      </c>
      <c r="B117" s="1" t="s">
        <v>29</v>
      </c>
      <c r="C117" s="1" t="str">
        <f>"340603200001084629"</f>
        <v>340603200001084629</v>
      </c>
      <c r="D117" s="1" t="str">
        <f>"2022080426"</f>
        <v>2022080426</v>
      </c>
      <c r="E117" s="1" t="str">
        <f t="shared" si="3"/>
        <v>04</v>
      </c>
      <c r="F117" s="1" t="str">
        <f>"26"</f>
        <v>26</v>
      </c>
      <c r="G117" s="2">
        <v>64.12</v>
      </c>
      <c r="H117" s="1" t="s">
        <v>10</v>
      </c>
    </row>
    <row r="118" spans="1:8" ht="15.75">
      <c r="A118" s="2">
        <v>117</v>
      </c>
      <c r="B118" s="1" t="s">
        <v>30</v>
      </c>
      <c r="C118" s="1" t="str">
        <f>"340602199908222012"</f>
        <v>340602199908222012</v>
      </c>
      <c r="D118" s="1" t="str">
        <f>"2022080427"</f>
        <v>2022080427</v>
      </c>
      <c r="E118" s="1" t="str">
        <f t="shared" si="3"/>
        <v>04</v>
      </c>
      <c r="F118" s="1" t="str">
        <f>"27"</f>
        <v>27</v>
      </c>
      <c r="G118" s="2">
        <v>0</v>
      </c>
      <c r="H118" s="3" t="s">
        <v>9</v>
      </c>
    </row>
    <row r="119" spans="1:8" ht="15.75">
      <c r="A119" s="2">
        <v>118</v>
      </c>
      <c r="B119" s="1" t="s">
        <v>30</v>
      </c>
      <c r="C119" s="1" t="str">
        <f>"340621199907180024"</f>
        <v>340621199907180024</v>
      </c>
      <c r="D119" s="1" t="str">
        <f>"2022080428"</f>
        <v>2022080428</v>
      </c>
      <c r="E119" s="1" t="str">
        <f t="shared" si="3"/>
        <v>04</v>
      </c>
      <c r="F119" s="1" t="str">
        <f>"28"</f>
        <v>28</v>
      </c>
      <c r="G119" s="2">
        <v>0</v>
      </c>
      <c r="H119" s="3" t="s">
        <v>9</v>
      </c>
    </row>
    <row r="120" spans="1:8" ht="15.75">
      <c r="A120" s="2">
        <v>119</v>
      </c>
      <c r="B120" s="1" t="s">
        <v>30</v>
      </c>
      <c r="C120" s="1" t="str">
        <f>"340604200010121029"</f>
        <v>340604200010121029</v>
      </c>
      <c r="D120" s="1" t="str">
        <f>"2022080429"</f>
        <v>2022080429</v>
      </c>
      <c r="E120" s="1" t="str">
        <f t="shared" si="3"/>
        <v>04</v>
      </c>
      <c r="F120" s="1" t="str">
        <f>"29"</f>
        <v>29</v>
      </c>
      <c r="G120" s="2">
        <v>60.1</v>
      </c>
      <c r="H120" s="1" t="s">
        <v>10</v>
      </c>
    </row>
    <row r="121" spans="1:8" ht="15.75">
      <c r="A121" s="2">
        <v>120</v>
      </c>
      <c r="B121" s="1" t="s">
        <v>30</v>
      </c>
      <c r="C121" s="1" t="str">
        <f>"34128120001215837X"</f>
        <v>34128120001215837X</v>
      </c>
      <c r="D121" s="1" t="str">
        <f>"2022080430"</f>
        <v>2022080430</v>
      </c>
      <c r="E121" s="1" t="str">
        <f t="shared" si="3"/>
        <v>04</v>
      </c>
      <c r="F121" s="1" t="str">
        <f>"30"</f>
        <v>30</v>
      </c>
      <c r="G121" s="2">
        <v>0</v>
      </c>
      <c r="H121" s="3" t="s">
        <v>9</v>
      </c>
    </row>
    <row r="122" spans="1:8" ht="15.75">
      <c r="A122" s="2">
        <v>121</v>
      </c>
      <c r="B122" s="1" t="s">
        <v>31</v>
      </c>
      <c r="C122" s="1" t="str">
        <f>"34060320001117461X"</f>
        <v>34060320001117461X</v>
      </c>
      <c r="D122" s="1" t="str">
        <f>"2022080501"</f>
        <v>2022080501</v>
      </c>
      <c r="E122" s="1" t="str">
        <f>"05"</f>
        <v>05</v>
      </c>
      <c r="F122" s="1" t="str">
        <f>"01"</f>
        <v>01</v>
      </c>
      <c r="G122" s="2">
        <v>60.38</v>
      </c>
      <c r="H122" s="1" t="s">
        <v>10</v>
      </c>
    </row>
    <row r="123" spans="1:8" ht="15.75">
      <c r="A123" s="2">
        <v>122</v>
      </c>
      <c r="B123" s="1" t="s">
        <v>31</v>
      </c>
      <c r="C123" s="1" t="str">
        <f>"342221199808161581"</f>
        <v>342221199808161581</v>
      </c>
      <c r="D123" s="1" t="str">
        <f>"2022080502"</f>
        <v>2022080502</v>
      </c>
      <c r="E123" s="1" t="str">
        <f>"05"</f>
        <v>05</v>
      </c>
      <c r="F123" s="1" t="str">
        <f>"02"</f>
        <v>02</v>
      </c>
      <c r="G123" s="2">
        <v>65.03999999999999</v>
      </c>
      <c r="H123" s="1" t="s">
        <v>10</v>
      </c>
    </row>
    <row r="124" spans="1:8" ht="15.75">
      <c r="A124" s="2">
        <v>123</v>
      </c>
      <c r="B124" s="1" t="s">
        <v>31</v>
      </c>
      <c r="C124" s="1" t="str">
        <f>"340621200011182030"</f>
        <v>340621200011182030</v>
      </c>
      <c r="D124" s="1" t="str">
        <f>"2022080503"</f>
        <v>2022080503</v>
      </c>
      <c r="E124" s="1" t="str">
        <f>"05"</f>
        <v>05</v>
      </c>
      <c r="F124" s="1" t="str">
        <f>"03"</f>
        <v>03</v>
      </c>
      <c r="G124" s="2">
        <v>0</v>
      </c>
      <c r="H124" s="3" t="s">
        <v>9</v>
      </c>
    </row>
    <row r="125" spans="1:8" ht="15.75">
      <c r="A125" s="2">
        <v>124</v>
      </c>
      <c r="B125" s="1" t="s">
        <v>31</v>
      </c>
      <c r="C125" s="1" t="str">
        <f>"340602200003150216"</f>
        <v>340602200003150216</v>
      </c>
      <c r="D125" s="1" t="str">
        <f>"2022080504"</f>
        <v>2022080504</v>
      </c>
      <c r="E125" s="1" t="str">
        <f>"05"</f>
        <v>05</v>
      </c>
      <c r="F125" s="1" t="str">
        <f>"04"</f>
        <v>04</v>
      </c>
      <c r="G125" s="2">
        <v>54.87</v>
      </c>
      <c r="H125" s="1" t="s">
        <v>10</v>
      </c>
    </row>
    <row r="126" spans="1:8" ht="15.75">
      <c r="A126" s="2">
        <v>125</v>
      </c>
      <c r="B126" s="1" t="s">
        <v>31</v>
      </c>
      <c r="C126" s="1" t="str">
        <f>"411481199902120115"</f>
        <v>411481199902120115</v>
      </c>
      <c r="D126" s="1" t="str">
        <f>"2022080505"</f>
        <v>2022080505</v>
      </c>
      <c r="E126" s="1" t="str">
        <f>"05"</f>
        <v>05</v>
      </c>
      <c r="F126" s="1" t="str">
        <f>"05"</f>
        <v>05</v>
      </c>
      <c r="G126" s="2">
        <v>0</v>
      </c>
      <c r="H126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2022-08-12T09:24:12Z</dcterms:created>
  <dcterms:modified xsi:type="dcterms:W3CDTF">2022-08-19T02:11:05Z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4002f824-5286-4de6-8606-b9c4bfb7a633</vt:lpwstr>
  </property>
  <property fmtid="{D5CDD505-2E9C-101B-9397-08002B2CF9AE}" pid="4" name="I">
    <vt:lpwstr>EB350D0862594B6B896F14549D67F48E</vt:lpwstr>
  </property>
  <property fmtid="{D5CDD505-2E9C-101B-9397-08002B2CF9AE}" pid="5" name="KSOProductBuildV">
    <vt:lpwstr>2052-11.1.0.12302</vt:lpwstr>
  </property>
</Properties>
</file>