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<sst xmlns="http://schemas.openxmlformats.org/spreadsheetml/2006/main" count="424" uniqueCount="12">
  <si>
    <t>序号</t>
  </si>
  <si>
    <t>报考岗位</t>
  </si>
  <si>
    <t>姓名</t>
  </si>
  <si>
    <t>性别</t>
  </si>
  <si>
    <t>准考证号</t>
  </si>
  <si>
    <t>2020005_文秘</t>
  </si>
  <si>
    <t>2020003_会计</t>
  </si>
  <si>
    <t>2020001_计算机</t>
  </si>
  <si>
    <t>2020002_测绘</t>
  </si>
  <si>
    <t>2020004_地理信息</t>
  </si>
  <si>
    <t>笔试成绩</t>
  </si>
  <si>
    <t>天长市自然资源和规划局公开招聘劳动合同制人员
笔试成绩公示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</si>
</sst>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9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9.00390625" style="1" customWidth="1"/>
    <col min="2" max="2" width="19.00390625" style="1" customWidth="1"/>
    <col min="3" max="3" width="10.50390625" style="1" customWidth="1"/>
    <col min="4" max="4" width="17.625" style="1" customWidth="1"/>
    <col min="5" max="5" width="7.625" style="1" customWidth="1"/>
    <col min="6" max="6" width="11.125" style="1" customWidth="1"/>
  </cols>
  <sheetData>
    <row r="1" spans="1:6" ht="59.25" customHeight="1">
      <c r="A1" s="7" t="s">
        <v>11</v>
      </c>
      <c r="B1" s="8"/>
      <c r="C1" s="8"/>
      <c r="D1" s="8"/>
      <c r="E1" s="8"/>
      <c r="F1" s="8"/>
    </row>
    <row r="2" spans="1:6" s="3" customFormat="1" ht="24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2" t="s">
        <v>10</v>
      </c>
    </row>
    <row r="3" spans="1:6" s="6" customFormat="1" ht="16.5" customHeight="1">
      <c r="A3" s="4">
        <v>31</v>
      </c>
      <c r="B3" s="4" t="s">
        <v>7</v>
      </c>
      <c r="C3" s="4" t="str">
        <f>"郭成飞"</f>
        <v>郭成飞</v>
      </c>
      <c r="D3" s="4" t="str">
        <f>"20210002001"</f>
        <v>20210002001</v>
      </c>
      <c r="E3" s="4" t="str">
        <f>"男"</f>
        <v>男</v>
      </c>
      <c r="F3" s="5">
        <v>61.6</v>
      </c>
    </row>
    <row r="4" spans="1:6" s="6" customFormat="1" ht="14.25">
      <c r="A4" s="4">
        <v>20</v>
      </c>
      <c r="B4" s="4" t="s">
        <v>7</v>
      </c>
      <c r="C4" s="4" t="str">
        <f>"吕荟"</f>
        <v>吕荟</v>
      </c>
      <c r="D4" s="4" t="str">
        <f>"20210002002"</f>
        <v>20210002002</v>
      </c>
      <c r="E4" s="4" t="str">
        <f>"女"</f>
        <v>女</v>
      </c>
      <c r="F4" s="5">
        <v>66.5</v>
      </c>
    </row>
    <row r="5" spans="1:6" s="6" customFormat="1" ht="14.25">
      <c r="A5" s="4">
        <v>44</v>
      </c>
      <c r="B5" s="4" t="s">
        <v>7</v>
      </c>
      <c r="C5" s="4" t="str">
        <f>"陈孝林"</f>
        <v>陈孝林</v>
      </c>
      <c r="D5" s="4" t="str">
        <f>"20210002003"</f>
        <v>20210002003</v>
      </c>
      <c r="E5" s="4" t="str">
        <f>"男"</f>
        <v>男</v>
      </c>
      <c r="F5" s="5">
        <v>50.4</v>
      </c>
    </row>
    <row r="6" spans="1:6" s="6" customFormat="1" ht="14.25">
      <c r="A6" s="4">
        <v>9</v>
      </c>
      <c r="B6" s="4" t="s">
        <v>7</v>
      </c>
      <c r="C6" s="4" t="str">
        <f>"刘萌"</f>
        <v>刘萌</v>
      </c>
      <c r="D6" s="4" t="str">
        <f>"20210002004"</f>
        <v>20210002004</v>
      </c>
      <c r="E6" s="4" t="str">
        <f>"女"</f>
        <v>女</v>
      </c>
      <c r="F6" s="5">
        <v>70.2</v>
      </c>
    </row>
    <row r="7" spans="1:6" s="6" customFormat="1" ht="14.25">
      <c r="A7" s="4">
        <v>21</v>
      </c>
      <c r="B7" s="4" t="s">
        <v>7</v>
      </c>
      <c r="C7" s="4" t="str">
        <f>"薛春香"</f>
        <v>薛春香</v>
      </c>
      <c r="D7" s="4" t="str">
        <f>"20210002005"</f>
        <v>20210002005</v>
      </c>
      <c r="E7" s="4" t="str">
        <f>"女"</f>
        <v>女</v>
      </c>
      <c r="F7" s="5">
        <v>65</v>
      </c>
    </row>
    <row r="8" spans="1:6" s="6" customFormat="1" ht="14.25">
      <c r="A8" s="4">
        <v>28</v>
      </c>
      <c r="B8" s="4" t="s">
        <v>7</v>
      </c>
      <c r="C8" s="4" t="str">
        <f>"董浩瀚"</f>
        <v>董浩瀚</v>
      </c>
      <c r="D8" s="4" t="str">
        <f>"20210002006"</f>
        <v>20210002006</v>
      </c>
      <c r="E8" s="4" t="str">
        <f>"男"</f>
        <v>男</v>
      </c>
      <c r="F8" s="5">
        <v>62.1</v>
      </c>
    </row>
    <row r="9" spans="1:6" s="6" customFormat="1" ht="14.25">
      <c r="A9" s="4">
        <v>14</v>
      </c>
      <c r="B9" s="4" t="s">
        <v>7</v>
      </c>
      <c r="C9" s="4" t="str">
        <f>"李仁林"</f>
        <v>李仁林</v>
      </c>
      <c r="D9" s="4" t="str">
        <f>"20210002007"</f>
        <v>20210002007</v>
      </c>
      <c r="E9" s="4" t="str">
        <f>"男"</f>
        <v>男</v>
      </c>
      <c r="F9" s="5">
        <v>68.7</v>
      </c>
    </row>
    <row r="10" spans="1:6" s="6" customFormat="1" ht="14.25">
      <c r="A10" s="4">
        <v>33</v>
      </c>
      <c r="B10" s="4" t="s">
        <v>7</v>
      </c>
      <c r="C10" s="4" t="str">
        <f>"岑淋菘"</f>
        <v>岑淋菘</v>
      </c>
      <c r="D10" s="4" t="str">
        <f>"20210002008"</f>
        <v>20210002008</v>
      </c>
      <c r="E10" s="4" t="str">
        <f>"男"</f>
        <v>男</v>
      </c>
      <c r="F10" s="5">
        <v>61</v>
      </c>
    </row>
    <row r="11" spans="1:6" s="6" customFormat="1" ht="14.25">
      <c r="A11" s="4">
        <v>47</v>
      </c>
      <c r="B11" s="4" t="s">
        <v>7</v>
      </c>
      <c r="C11" s="4" t="str">
        <f>"杨梓"</f>
        <v>杨梓</v>
      </c>
      <c r="D11" s="4" t="str">
        <f>"20210002009"</f>
        <v>20210002009</v>
      </c>
      <c r="E11" s="4" t="str">
        <f>"女"</f>
        <v>女</v>
      </c>
      <c r="F11" s="5">
        <v>0</v>
      </c>
    </row>
    <row r="12" spans="1:6" s="6" customFormat="1" ht="14.25">
      <c r="A12" s="4">
        <v>45</v>
      </c>
      <c r="B12" s="4" t="s">
        <v>7</v>
      </c>
      <c r="C12" s="4" t="str">
        <f>"张禄荣"</f>
        <v>张禄荣</v>
      </c>
      <c r="D12" s="4" t="str">
        <f>"20210002010"</f>
        <v>20210002010</v>
      </c>
      <c r="E12" s="4" t="str">
        <f>"男"</f>
        <v>男</v>
      </c>
      <c r="F12" s="5">
        <v>50.3</v>
      </c>
    </row>
    <row r="13" spans="1:6" s="6" customFormat="1" ht="14.25">
      <c r="A13" s="4">
        <v>48</v>
      </c>
      <c r="B13" s="4" t="s">
        <v>7</v>
      </c>
      <c r="C13" s="4" t="str">
        <f>"瞿康源"</f>
        <v>瞿康源</v>
      </c>
      <c r="D13" s="4" t="str">
        <f>"20210002011"</f>
        <v>20210002011</v>
      </c>
      <c r="E13" s="4" t="str">
        <f>"男"</f>
        <v>男</v>
      </c>
      <c r="F13" s="5">
        <v>0</v>
      </c>
    </row>
    <row r="14" spans="1:6" s="6" customFormat="1" ht="14.25">
      <c r="A14" s="4">
        <v>34</v>
      </c>
      <c r="B14" s="4" t="s">
        <v>7</v>
      </c>
      <c r="C14" s="4" t="str">
        <f>" 郑宏鑫"</f>
        <v> 郑宏鑫</v>
      </c>
      <c r="D14" s="4" t="str">
        <f>"20210002012"</f>
        <v>20210002012</v>
      </c>
      <c r="E14" s="4" t="str">
        <f>"男"</f>
        <v>男</v>
      </c>
      <c r="F14" s="5">
        <v>60.8</v>
      </c>
    </row>
    <row r="15" spans="1:6" s="6" customFormat="1" ht="14.25">
      <c r="A15" s="4">
        <v>49</v>
      </c>
      <c r="B15" s="4" t="s">
        <v>7</v>
      </c>
      <c r="C15" s="4" t="str">
        <f>"魏宽佩"</f>
        <v>魏宽佩</v>
      </c>
      <c r="D15" s="4" t="str">
        <f>"20210002013"</f>
        <v>20210002013</v>
      </c>
      <c r="E15" s="4" t="str">
        <f>"男"</f>
        <v>男</v>
      </c>
      <c r="F15" s="5">
        <v>0</v>
      </c>
    </row>
    <row r="16" spans="1:6" s="6" customFormat="1" ht="14.25">
      <c r="A16" s="4">
        <v>46</v>
      </c>
      <c r="B16" s="4" t="s">
        <v>7</v>
      </c>
      <c r="C16" s="4" t="str">
        <f>"宣红东"</f>
        <v>宣红东</v>
      </c>
      <c r="D16" s="4" t="str">
        <f>"20210002014"</f>
        <v>20210002014</v>
      </c>
      <c r="E16" s="4" t="str">
        <f>"男"</f>
        <v>男</v>
      </c>
      <c r="F16" s="5">
        <v>48.6</v>
      </c>
    </row>
    <row r="17" spans="1:6" s="6" customFormat="1" ht="14.25">
      <c r="A17" s="4">
        <v>38</v>
      </c>
      <c r="B17" s="4" t="s">
        <v>7</v>
      </c>
      <c r="C17" s="4" t="str">
        <f>"李成晨"</f>
        <v>李成晨</v>
      </c>
      <c r="D17" s="4" t="str">
        <f>"20210002015"</f>
        <v>20210002015</v>
      </c>
      <c r="E17" s="4" t="str">
        <f>"男"</f>
        <v>男</v>
      </c>
      <c r="F17" s="5">
        <v>56.1</v>
      </c>
    </row>
    <row r="18" spans="1:6" s="6" customFormat="1" ht="14.25">
      <c r="A18" s="4">
        <v>6</v>
      </c>
      <c r="B18" s="4" t="s">
        <v>7</v>
      </c>
      <c r="C18" s="4" t="str">
        <f>"赵思琪"</f>
        <v>赵思琪</v>
      </c>
      <c r="D18" s="4" t="str">
        <f>"20210002016"</f>
        <v>20210002016</v>
      </c>
      <c r="E18" s="4" t="str">
        <f>"女"</f>
        <v>女</v>
      </c>
      <c r="F18" s="5">
        <v>71.2</v>
      </c>
    </row>
    <row r="19" spans="1:6" s="6" customFormat="1" ht="14.25">
      <c r="A19" s="4">
        <v>2</v>
      </c>
      <c r="B19" s="4" t="s">
        <v>7</v>
      </c>
      <c r="C19" s="4" t="str">
        <f>"王广玉"</f>
        <v>王广玉</v>
      </c>
      <c r="D19" s="4" t="str">
        <f>"20210002017"</f>
        <v>20210002017</v>
      </c>
      <c r="E19" s="4" t="str">
        <f>"女"</f>
        <v>女</v>
      </c>
      <c r="F19" s="5">
        <v>75.9</v>
      </c>
    </row>
    <row r="20" spans="1:6" s="6" customFormat="1" ht="14.25">
      <c r="A20" s="4">
        <v>11</v>
      </c>
      <c r="B20" s="4" t="s">
        <v>7</v>
      </c>
      <c r="C20" s="4" t="str">
        <f>"华玉静"</f>
        <v>华玉静</v>
      </c>
      <c r="D20" s="4" t="str">
        <f>"20210002018"</f>
        <v>20210002018</v>
      </c>
      <c r="E20" s="4" t="str">
        <f>"女"</f>
        <v>女</v>
      </c>
      <c r="F20" s="5">
        <v>70</v>
      </c>
    </row>
    <row r="21" spans="1:6" s="6" customFormat="1" ht="14.25">
      <c r="A21" s="4">
        <v>7</v>
      </c>
      <c r="B21" s="4" t="s">
        <v>7</v>
      </c>
      <c r="C21" s="4" t="str">
        <f>"孙传旭"</f>
        <v>孙传旭</v>
      </c>
      <c r="D21" s="4" t="str">
        <f>"20210002019"</f>
        <v>20210002019</v>
      </c>
      <c r="E21" s="4" t="str">
        <f>"男"</f>
        <v>男</v>
      </c>
      <c r="F21" s="5">
        <v>70.3</v>
      </c>
    </row>
    <row r="22" spans="1:6" s="6" customFormat="1" ht="14.25">
      <c r="A22" s="4">
        <v>32</v>
      </c>
      <c r="B22" s="4" t="s">
        <v>7</v>
      </c>
      <c r="C22" s="4" t="str">
        <f>"王诚"</f>
        <v>王诚</v>
      </c>
      <c r="D22" s="4" t="str">
        <f>"20210002020"</f>
        <v>20210002020</v>
      </c>
      <c r="E22" s="4" t="str">
        <f>"男"</f>
        <v>男</v>
      </c>
      <c r="F22" s="5">
        <v>61.4</v>
      </c>
    </row>
    <row r="23" spans="1:6" s="6" customFormat="1" ht="14.25">
      <c r="A23" s="4">
        <v>29</v>
      </c>
      <c r="B23" s="4" t="s">
        <v>7</v>
      </c>
      <c r="C23" s="4" t="str">
        <f>"曹明亮"</f>
        <v>曹明亮</v>
      </c>
      <c r="D23" s="4" t="str">
        <f>"20210002021"</f>
        <v>20210002021</v>
      </c>
      <c r="E23" s="4" t="str">
        <f>"男"</f>
        <v>男</v>
      </c>
      <c r="F23" s="5">
        <v>62.1</v>
      </c>
    </row>
    <row r="24" spans="1:6" s="6" customFormat="1" ht="14.25">
      <c r="A24" s="4">
        <v>27</v>
      </c>
      <c r="B24" s="4" t="s">
        <v>7</v>
      </c>
      <c r="C24" s="4" t="str">
        <f>"钱文涛"</f>
        <v>钱文涛</v>
      </c>
      <c r="D24" s="4" t="str">
        <f>"20210002022"</f>
        <v>20210002022</v>
      </c>
      <c r="E24" s="4" t="str">
        <f>"男"</f>
        <v>男</v>
      </c>
      <c r="F24" s="5">
        <v>62.2</v>
      </c>
    </row>
    <row r="25" spans="1:6" s="6" customFormat="1" ht="14.25">
      <c r="A25" s="4">
        <v>12</v>
      </c>
      <c r="B25" s="4" t="s">
        <v>7</v>
      </c>
      <c r="C25" s="4" t="str">
        <f>"钱冬青"</f>
        <v>钱冬青</v>
      </c>
      <c r="D25" s="4" t="str">
        <f>"20210002023"</f>
        <v>20210002023</v>
      </c>
      <c r="E25" s="4" t="str">
        <f>"女"</f>
        <v>女</v>
      </c>
      <c r="F25" s="5">
        <v>69.3</v>
      </c>
    </row>
    <row r="26" spans="1:6" s="6" customFormat="1" ht="14.25">
      <c r="A26" s="4">
        <v>50</v>
      </c>
      <c r="B26" s="4" t="s">
        <v>7</v>
      </c>
      <c r="C26" s="4" t="str">
        <f>"潘辉"</f>
        <v>潘辉</v>
      </c>
      <c r="D26" s="4" t="str">
        <f>"20210002024"</f>
        <v>20210002024</v>
      </c>
      <c r="E26" s="4" t="str">
        <f>"男"</f>
        <v>男</v>
      </c>
      <c r="F26" s="5">
        <v>0</v>
      </c>
    </row>
    <row r="27" spans="1:6" s="6" customFormat="1" ht="14.25">
      <c r="A27" s="4">
        <v>18</v>
      </c>
      <c r="B27" s="4" t="s">
        <v>7</v>
      </c>
      <c r="C27" s="4" t="str">
        <f>"林国娟"</f>
        <v>林国娟</v>
      </c>
      <c r="D27" s="4" t="str">
        <f>"20210002025"</f>
        <v>20210002025</v>
      </c>
      <c r="E27" s="4" t="str">
        <f>"女"</f>
        <v>女</v>
      </c>
      <c r="F27" s="5">
        <v>67.2</v>
      </c>
    </row>
    <row r="28" spans="1:6" s="6" customFormat="1" ht="14.25">
      <c r="A28" s="4">
        <v>51</v>
      </c>
      <c r="B28" s="4" t="s">
        <v>7</v>
      </c>
      <c r="C28" s="4" t="str">
        <f>"董志文"</f>
        <v>董志文</v>
      </c>
      <c r="D28" s="4" t="str">
        <f>"20210002026"</f>
        <v>20210002026</v>
      </c>
      <c r="E28" s="4" t="str">
        <f>"男"</f>
        <v>男</v>
      </c>
      <c r="F28" s="5">
        <v>0</v>
      </c>
    </row>
    <row r="29" spans="1:6" s="6" customFormat="1" ht="14.25">
      <c r="A29" s="4">
        <v>25</v>
      </c>
      <c r="B29" s="4" t="s">
        <v>7</v>
      </c>
      <c r="C29" s="4" t="str">
        <f>"时福林"</f>
        <v>时福林</v>
      </c>
      <c r="D29" s="4" t="str">
        <f>"20210002027"</f>
        <v>20210002027</v>
      </c>
      <c r="E29" s="4" t="str">
        <f>"女"</f>
        <v>女</v>
      </c>
      <c r="F29" s="5">
        <v>63.6</v>
      </c>
    </row>
    <row r="30" spans="1:6" s="6" customFormat="1" ht="14.25">
      <c r="A30" s="4">
        <v>52</v>
      </c>
      <c r="B30" s="4" t="s">
        <v>7</v>
      </c>
      <c r="C30" s="4" t="str">
        <f>"王长荣"</f>
        <v>王长荣</v>
      </c>
      <c r="D30" s="4" t="str">
        <f>"20210002028"</f>
        <v>20210002028</v>
      </c>
      <c r="E30" s="4" t="str">
        <f>"男"</f>
        <v>男</v>
      </c>
      <c r="F30" s="5">
        <v>0</v>
      </c>
    </row>
    <row r="31" spans="1:6" s="6" customFormat="1" ht="14.25">
      <c r="A31" s="4">
        <v>3</v>
      </c>
      <c r="B31" s="4" t="s">
        <v>7</v>
      </c>
      <c r="C31" s="4" t="str">
        <f>"刘金梅"</f>
        <v>刘金梅</v>
      </c>
      <c r="D31" s="4" t="str">
        <f>"20210002029"</f>
        <v>20210002029</v>
      </c>
      <c r="E31" s="4" t="str">
        <f>"女"</f>
        <v>女</v>
      </c>
      <c r="F31" s="5">
        <v>73.3</v>
      </c>
    </row>
    <row r="32" spans="1:6" s="6" customFormat="1" ht="14.25">
      <c r="A32" s="4">
        <v>10</v>
      </c>
      <c r="B32" s="4" t="s">
        <v>7</v>
      </c>
      <c r="C32" s="4" t="str">
        <f>"陈红"</f>
        <v>陈红</v>
      </c>
      <c r="D32" s="4" t="str">
        <f>"20210002030"</f>
        <v>20210002030</v>
      </c>
      <c r="E32" s="4" t="str">
        <f>"女"</f>
        <v>女</v>
      </c>
      <c r="F32" s="5">
        <v>70.1</v>
      </c>
    </row>
    <row r="33" spans="1:6" s="6" customFormat="1" ht="14.25">
      <c r="A33" s="4">
        <v>16</v>
      </c>
      <c r="B33" s="4" t="s">
        <v>7</v>
      </c>
      <c r="C33" s="4" t="str">
        <f>"费春伟"</f>
        <v>费春伟</v>
      </c>
      <c r="D33" s="4" t="str">
        <f>"20210002101"</f>
        <v>20210002101</v>
      </c>
      <c r="E33" s="4" t="str">
        <f>"男"</f>
        <v>男</v>
      </c>
      <c r="F33" s="5">
        <v>67.7</v>
      </c>
    </row>
    <row r="34" spans="1:6" s="6" customFormat="1" ht="14.25">
      <c r="A34" s="4">
        <v>53</v>
      </c>
      <c r="B34" s="4" t="s">
        <v>7</v>
      </c>
      <c r="C34" s="4" t="str">
        <f>"魏玉玉"</f>
        <v>魏玉玉</v>
      </c>
      <c r="D34" s="4" t="str">
        <f>"20210002102"</f>
        <v>20210002102</v>
      </c>
      <c r="E34" s="4" t="str">
        <f>"女"</f>
        <v>女</v>
      </c>
      <c r="F34" s="5">
        <v>0</v>
      </c>
    </row>
    <row r="35" spans="1:6" s="6" customFormat="1" ht="14.25">
      <c r="A35" s="4">
        <v>30</v>
      </c>
      <c r="B35" s="4" t="s">
        <v>7</v>
      </c>
      <c r="C35" s="4" t="str">
        <f>"陆卫民"</f>
        <v>陆卫民</v>
      </c>
      <c r="D35" s="4" t="str">
        <f>"20210002103"</f>
        <v>20210002103</v>
      </c>
      <c r="E35" s="4" t="str">
        <f>"男"</f>
        <v>男</v>
      </c>
      <c r="F35" s="5">
        <v>61.8</v>
      </c>
    </row>
    <row r="36" spans="1:6" s="6" customFormat="1" ht="14.25">
      <c r="A36" s="4">
        <v>22</v>
      </c>
      <c r="B36" s="4" t="s">
        <v>7</v>
      </c>
      <c r="C36" s="4" t="str">
        <f>"郑荣萍"</f>
        <v>郑荣萍</v>
      </c>
      <c r="D36" s="4" t="str">
        <f>"20210002104"</f>
        <v>20210002104</v>
      </c>
      <c r="E36" s="4" t="str">
        <f>"女"</f>
        <v>女</v>
      </c>
      <c r="F36" s="5">
        <v>63.9</v>
      </c>
    </row>
    <row r="37" spans="1:6" s="6" customFormat="1" ht="14.25">
      <c r="A37" s="4">
        <v>1</v>
      </c>
      <c r="B37" s="4" t="s">
        <v>7</v>
      </c>
      <c r="C37" s="4" t="str">
        <f>"王守鼎"</f>
        <v>王守鼎</v>
      </c>
      <c r="D37" s="4" t="str">
        <f>"20210002105"</f>
        <v>20210002105</v>
      </c>
      <c r="E37" s="4" t="str">
        <f>"男"</f>
        <v>男</v>
      </c>
      <c r="F37" s="5">
        <v>76.7</v>
      </c>
    </row>
    <row r="38" spans="1:6" s="6" customFormat="1" ht="14.25">
      <c r="A38" s="4">
        <v>37</v>
      </c>
      <c r="B38" s="4" t="s">
        <v>7</v>
      </c>
      <c r="C38" s="4" t="str">
        <f>"邵春香"</f>
        <v>邵春香</v>
      </c>
      <c r="D38" s="4" t="str">
        <f>"20210002106"</f>
        <v>20210002106</v>
      </c>
      <c r="E38" s="4" t="str">
        <f>"女"</f>
        <v>女</v>
      </c>
      <c r="F38" s="5">
        <v>58.5</v>
      </c>
    </row>
    <row r="39" spans="1:6" s="6" customFormat="1" ht="14.25">
      <c r="A39" s="4">
        <v>5</v>
      </c>
      <c r="B39" s="4" t="s">
        <v>7</v>
      </c>
      <c r="C39" s="4" t="str">
        <f>"张恒健"</f>
        <v>张恒健</v>
      </c>
      <c r="D39" s="4" t="str">
        <f>"20210002107"</f>
        <v>20210002107</v>
      </c>
      <c r="E39" s="4" t="str">
        <f>"男"</f>
        <v>男</v>
      </c>
      <c r="F39" s="5">
        <v>72.1</v>
      </c>
    </row>
    <row r="40" spans="1:6" s="6" customFormat="1" ht="14.25">
      <c r="A40" s="4">
        <v>23</v>
      </c>
      <c r="B40" s="4" t="s">
        <v>7</v>
      </c>
      <c r="C40" s="4" t="str">
        <f>"王紫榛"</f>
        <v>王紫榛</v>
      </c>
      <c r="D40" s="4" t="str">
        <f>"20210002108"</f>
        <v>20210002108</v>
      </c>
      <c r="E40" s="4" t="str">
        <f>"女"</f>
        <v>女</v>
      </c>
      <c r="F40" s="5">
        <v>63.8</v>
      </c>
    </row>
    <row r="41" spans="1:6" s="6" customFormat="1" ht="14.25">
      <c r="A41" s="4">
        <v>54</v>
      </c>
      <c r="B41" s="4" t="s">
        <v>7</v>
      </c>
      <c r="C41" s="4" t="str">
        <f>"周伟"</f>
        <v>周伟</v>
      </c>
      <c r="D41" s="4" t="str">
        <f>"20210002109"</f>
        <v>20210002109</v>
      </c>
      <c r="E41" s="4" t="str">
        <f>"男"</f>
        <v>男</v>
      </c>
      <c r="F41" s="5">
        <v>0</v>
      </c>
    </row>
    <row r="42" spans="1:6" s="6" customFormat="1" ht="14.25">
      <c r="A42" s="4">
        <v>36</v>
      </c>
      <c r="B42" s="4" t="s">
        <v>7</v>
      </c>
      <c r="C42" s="4" t="str">
        <f>"刘志腾"</f>
        <v>刘志腾</v>
      </c>
      <c r="D42" s="4" t="str">
        <f>"20210002110"</f>
        <v>20210002110</v>
      </c>
      <c r="E42" s="4" t="str">
        <f>"男"</f>
        <v>男</v>
      </c>
      <c r="F42" s="5">
        <v>59.3</v>
      </c>
    </row>
    <row r="43" spans="1:6" s="6" customFormat="1" ht="14.25">
      <c r="A43" s="4">
        <v>19</v>
      </c>
      <c r="B43" s="4" t="s">
        <v>7</v>
      </c>
      <c r="C43" s="4" t="str">
        <f>"陈红"</f>
        <v>陈红</v>
      </c>
      <c r="D43" s="4" t="str">
        <f>"20210002111"</f>
        <v>20210002111</v>
      </c>
      <c r="E43" s="4" t="str">
        <f>"女"</f>
        <v>女</v>
      </c>
      <c r="F43" s="5">
        <v>67.1</v>
      </c>
    </row>
    <row r="44" spans="1:6" s="6" customFormat="1" ht="14.25">
      <c r="A44" s="4">
        <v>43</v>
      </c>
      <c r="B44" s="4" t="s">
        <v>7</v>
      </c>
      <c r="C44" s="4" t="str">
        <f>"张霖"</f>
        <v>张霖</v>
      </c>
      <c r="D44" s="4" t="str">
        <f>"20210002112"</f>
        <v>20210002112</v>
      </c>
      <c r="E44" s="4" t="str">
        <f>"男"</f>
        <v>男</v>
      </c>
      <c r="F44" s="5">
        <v>50.5</v>
      </c>
    </row>
    <row r="45" spans="1:6" s="6" customFormat="1" ht="14.25">
      <c r="A45" s="4">
        <v>55</v>
      </c>
      <c r="B45" s="4" t="s">
        <v>7</v>
      </c>
      <c r="C45" s="4" t="str">
        <f>"陈娅琪"</f>
        <v>陈娅琪</v>
      </c>
      <c r="D45" s="4" t="str">
        <f>"20210002113"</f>
        <v>20210002113</v>
      </c>
      <c r="E45" s="4" t="str">
        <f>"女"</f>
        <v>女</v>
      </c>
      <c r="F45" s="5">
        <v>0</v>
      </c>
    </row>
    <row r="46" spans="1:6" s="6" customFormat="1" ht="14.25">
      <c r="A46" s="4">
        <v>42</v>
      </c>
      <c r="B46" s="4" t="s">
        <v>7</v>
      </c>
      <c r="C46" s="4" t="str">
        <f>"陈茂国"</f>
        <v>陈茂国</v>
      </c>
      <c r="D46" s="4" t="str">
        <f>"20210002114"</f>
        <v>20210002114</v>
      </c>
      <c r="E46" s="4" t="str">
        <f>"男"</f>
        <v>男</v>
      </c>
      <c r="F46" s="5">
        <v>50.9</v>
      </c>
    </row>
    <row r="47" spans="1:6" s="6" customFormat="1" ht="14.25">
      <c r="A47" s="4">
        <v>15</v>
      </c>
      <c r="B47" s="4" t="s">
        <v>7</v>
      </c>
      <c r="C47" s="4" t="str">
        <f>"董静"</f>
        <v>董静</v>
      </c>
      <c r="D47" s="4" t="str">
        <f>"20210002115"</f>
        <v>20210002115</v>
      </c>
      <c r="E47" s="4" t="str">
        <f>"女"</f>
        <v>女</v>
      </c>
      <c r="F47" s="5">
        <v>68.7</v>
      </c>
    </row>
    <row r="48" spans="1:6" s="6" customFormat="1" ht="14.25">
      <c r="A48" s="4">
        <v>56</v>
      </c>
      <c r="B48" s="4" t="s">
        <v>7</v>
      </c>
      <c r="C48" s="4" t="str">
        <f>"孙晓云"</f>
        <v>孙晓云</v>
      </c>
      <c r="D48" s="4" t="str">
        <f>"20210002116"</f>
        <v>20210002116</v>
      </c>
      <c r="E48" s="4" t="str">
        <f>"女"</f>
        <v>女</v>
      </c>
      <c r="F48" s="5">
        <v>0</v>
      </c>
    </row>
    <row r="49" spans="1:6" s="6" customFormat="1" ht="14.25">
      <c r="A49" s="4">
        <v>13</v>
      </c>
      <c r="B49" s="4" t="s">
        <v>7</v>
      </c>
      <c r="C49" s="4" t="str">
        <f>"俞万浩"</f>
        <v>俞万浩</v>
      </c>
      <c r="D49" s="4" t="str">
        <f>"20210002117"</f>
        <v>20210002117</v>
      </c>
      <c r="E49" s="4" t="str">
        <f>"男"</f>
        <v>男</v>
      </c>
      <c r="F49" s="5">
        <v>69.3</v>
      </c>
    </row>
    <row r="50" spans="1:6" s="6" customFormat="1" ht="14.25">
      <c r="A50" s="4">
        <v>17</v>
      </c>
      <c r="B50" s="4" t="s">
        <v>7</v>
      </c>
      <c r="C50" s="4" t="str">
        <f>"陈彬"</f>
        <v>陈彬</v>
      </c>
      <c r="D50" s="4" t="str">
        <f>"20210002118"</f>
        <v>20210002118</v>
      </c>
      <c r="E50" s="4" t="str">
        <f>"男"</f>
        <v>男</v>
      </c>
      <c r="F50" s="5">
        <v>67.6</v>
      </c>
    </row>
    <row r="51" spans="1:6" s="6" customFormat="1" ht="14.25">
      <c r="A51" s="4">
        <v>57</v>
      </c>
      <c r="B51" s="4" t="s">
        <v>7</v>
      </c>
      <c r="C51" s="4" t="str">
        <f>"武安池"</f>
        <v>武安池</v>
      </c>
      <c r="D51" s="4" t="str">
        <f>"20210002119"</f>
        <v>20210002119</v>
      </c>
      <c r="E51" s="4" t="str">
        <f>"男"</f>
        <v>男</v>
      </c>
      <c r="F51" s="5">
        <v>0</v>
      </c>
    </row>
    <row r="52" spans="1:6" s="6" customFormat="1" ht="14.25">
      <c r="A52" s="4">
        <v>39</v>
      </c>
      <c r="B52" s="4" t="s">
        <v>7</v>
      </c>
      <c r="C52" s="4" t="str">
        <f>"舒锋"</f>
        <v>舒锋</v>
      </c>
      <c r="D52" s="4" t="str">
        <f>"20210002120"</f>
        <v>20210002120</v>
      </c>
      <c r="E52" s="4" t="str">
        <f>"男"</f>
        <v>男</v>
      </c>
      <c r="F52" s="5">
        <v>54.8</v>
      </c>
    </row>
    <row r="53" spans="1:6" s="6" customFormat="1" ht="14.25">
      <c r="A53" s="4">
        <v>35</v>
      </c>
      <c r="B53" s="4" t="s">
        <v>7</v>
      </c>
      <c r="C53" s="4" t="str">
        <f>"周福源"</f>
        <v>周福源</v>
      </c>
      <c r="D53" s="4" t="str">
        <f>"20210002121"</f>
        <v>20210002121</v>
      </c>
      <c r="E53" s="4" t="str">
        <f>"男"</f>
        <v>男</v>
      </c>
      <c r="F53" s="5">
        <v>60.4</v>
      </c>
    </row>
    <row r="54" spans="1:6" s="6" customFormat="1" ht="14.25">
      <c r="A54" s="4">
        <v>40</v>
      </c>
      <c r="B54" s="4" t="s">
        <v>7</v>
      </c>
      <c r="C54" s="4" t="str">
        <f>"高仁祥"</f>
        <v>高仁祥</v>
      </c>
      <c r="D54" s="4" t="str">
        <f>"20210002122"</f>
        <v>20210002122</v>
      </c>
      <c r="E54" s="4" t="str">
        <f>"男"</f>
        <v>男</v>
      </c>
      <c r="F54" s="5">
        <v>53.7</v>
      </c>
    </row>
    <row r="55" spans="1:6" s="6" customFormat="1" ht="14.25">
      <c r="A55" s="4">
        <v>8</v>
      </c>
      <c r="B55" s="4" t="s">
        <v>7</v>
      </c>
      <c r="C55" s="4" t="str">
        <f>"王美娟"</f>
        <v>王美娟</v>
      </c>
      <c r="D55" s="4" t="str">
        <f>"20210002123"</f>
        <v>20210002123</v>
      </c>
      <c r="E55" s="4" t="str">
        <f>"女"</f>
        <v>女</v>
      </c>
      <c r="F55" s="5">
        <v>70.3</v>
      </c>
    </row>
    <row r="56" spans="1:6" s="6" customFormat="1" ht="14.25">
      <c r="A56" s="4">
        <v>26</v>
      </c>
      <c r="B56" s="4" t="s">
        <v>7</v>
      </c>
      <c r="C56" s="4" t="str">
        <f>"熊明元"</f>
        <v>熊明元</v>
      </c>
      <c r="D56" s="4" t="str">
        <f>"20210002124"</f>
        <v>20210002124</v>
      </c>
      <c r="E56" s="4" t="str">
        <f>"男"</f>
        <v>男</v>
      </c>
      <c r="F56" s="5">
        <v>62.6</v>
      </c>
    </row>
    <row r="57" spans="1:6" s="6" customFormat="1" ht="14.25">
      <c r="A57" s="4">
        <v>4</v>
      </c>
      <c r="B57" s="4" t="s">
        <v>7</v>
      </c>
      <c r="C57" s="4" t="str">
        <f>"卜立文"</f>
        <v>卜立文</v>
      </c>
      <c r="D57" s="4" t="str">
        <f>"20210002125"</f>
        <v>20210002125</v>
      </c>
      <c r="E57" s="4" t="str">
        <f>"男"</f>
        <v>男</v>
      </c>
      <c r="F57" s="5">
        <v>72.4</v>
      </c>
    </row>
    <row r="58" spans="1:6" s="6" customFormat="1" ht="14.25">
      <c r="A58" s="4">
        <v>41</v>
      </c>
      <c r="B58" s="4" t="s">
        <v>7</v>
      </c>
      <c r="C58" s="4" t="str">
        <f>"胡杰"</f>
        <v>胡杰</v>
      </c>
      <c r="D58" s="4" t="str">
        <f>"20210002126"</f>
        <v>20210002126</v>
      </c>
      <c r="E58" s="4" t="str">
        <f>"男"</f>
        <v>男</v>
      </c>
      <c r="F58" s="5">
        <v>51.2</v>
      </c>
    </row>
    <row r="59" spans="1:6" s="6" customFormat="1" ht="14.25">
      <c r="A59" s="4">
        <v>24</v>
      </c>
      <c r="B59" s="4" t="s">
        <v>7</v>
      </c>
      <c r="C59" s="4" t="str">
        <f>"宋登阳"</f>
        <v>宋登阳</v>
      </c>
      <c r="D59" s="4" t="str">
        <f>"20210002127"</f>
        <v>20210002127</v>
      </c>
      <c r="E59" s="4" t="str">
        <f>"男"</f>
        <v>男</v>
      </c>
      <c r="F59" s="5">
        <v>63.8</v>
      </c>
    </row>
    <row r="60" spans="1:6" s="6" customFormat="1" ht="14.25">
      <c r="A60" s="4">
        <v>64</v>
      </c>
      <c r="B60" s="4" t="s">
        <v>8</v>
      </c>
      <c r="C60" s="4" t="str">
        <f>"瞿勤松"</f>
        <v>瞿勤松</v>
      </c>
      <c r="D60" s="4" t="str">
        <f>"20210002128"</f>
        <v>20210002128</v>
      </c>
      <c r="E60" s="4" t="str">
        <f>"男"</f>
        <v>男</v>
      </c>
      <c r="F60" s="5">
        <v>63.4</v>
      </c>
    </row>
    <row r="61" spans="1:6" s="6" customFormat="1" ht="14.25">
      <c r="A61" s="4">
        <v>66</v>
      </c>
      <c r="B61" s="4" t="s">
        <v>8</v>
      </c>
      <c r="C61" s="4" t="str">
        <f>"陈升"</f>
        <v>陈升</v>
      </c>
      <c r="D61" s="4" t="str">
        <f>"20210002129"</f>
        <v>20210002129</v>
      </c>
      <c r="E61" s="4" t="str">
        <f>"男"</f>
        <v>男</v>
      </c>
      <c r="F61" s="5">
        <v>58.4</v>
      </c>
    </row>
    <row r="62" spans="1:6" s="6" customFormat="1" ht="14.25">
      <c r="A62" s="4">
        <v>61</v>
      </c>
      <c r="B62" s="4" t="s">
        <v>8</v>
      </c>
      <c r="C62" s="4" t="str">
        <f>"吴长俊"</f>
        <v>吴长俊</v>
      </c>
      <c r="D62" s="4" t="str">
        <f>"20210002130"</f>
        <v>20210002130</v>
      </c>
      <c r="E62" s="4" t="str">
        <f>"男"</f>
        <v>男</v>
      </c>
      <c r="F62" s="5">
        <v>70</v>
      </c>
    </row>
    <row r="63" spans="1:6" s="6" customFormat="1" ht="14.25">
      <c r="A63" s="4">
        <v>63</v>
      </c>
      <c r="B63" s="4" t="s">
        <v>8</v>
      </c>
      <c r="C63" s="4" t="str">
        <f>"李新胜"</f>
        <v>李新胜</v>
      </c>
      <c r="D63" s="4" t="str">
        <f>"20210002201"</f>
        <v>20210002201</v>
      </c>
      <c r="E63" s="4" t="str">
        <f>"男"</f>
        <v>男</v>
      </c>
      <c r="F63" s="5">
        <v>66.3</v>
      </c>
    </row>
    <row r="64" spans="1:6" s="6" customFormat="1" ht="14.25">
      <c r="A64" s="4">
        <v>62</v>
      </c>
      <c r="B64" s="4" t="s">
        <v>8</v>
      </c>
      <c r="C64" s="4" t="str">
        <f>"虞水"</f>
        <v>虞水</v>
      </c>
      <c r="D64" s="4" t="str">
        <f>"20210002202"</f>
        <v>20210002202</v>
      </c>
      <c r="E64" s="4" t="str">
        <f>"男"</f>
        <v>男</v>
      </c>
      <c r="F64" s="5">
        <v>68.9</v>
      </c>
    </row>
    <row r="65" spans="1:6" s="6" customFormat="1" ht="14.25">
      <c r="A65" s="4">
        <v>67</v>
      </c>
      <c r="B65" s="4" t="s">
        <v>8</v>
      </c>
      <c r="C65" s="4" t="str">
        <f>"郑修文"</f>
        <v>郑修文</v>
      </c>
      <c r="D65" s="4" t="str">
        <f>"20210002203"</f>
        <v>20210002203</v>
      </c>
      <c r="E65" s="4" t="str">
        <f>"男"</f>
        <v>男</v>
      </c>
      <c r="F65" s="5">
        <v>58.3</v>
      </c>
    </row>
    <row r="66" spans="1:6" s="6" customFormat="1" ht="14.25">
      <c r="A66" s="4">
        <v>68</v>
      </c>
      <c r="B66" s="4" t="s">
        <v>8</v>
      </c>
      <c r="C66" s="4" t="str">
        <f>"王言安"</f>
        <v>王言安</v>
      </c>
      <c r="D66" s="4" t="str">
        <f>"20210002204"</f>
        <v>20210002204</v>
      </c>
      <c r="E66" s="4" t="str">
        <f>"男"</f>
        <v>男</v>
      </c>
      <c r="F66" s="5">
        <v>0</v>
      </c>
    </row>
    <row r="67" spans="1:6" s="6" customFormat="1" ht="14.25">
      <c r="A67" s="4">
        <v>58</v>
      </c>
      <c r="B67" s="4" t="s">
        <v>8</v>
      </c>
      <c r="C67" s="4" t="str">
        <f>"董靖"</f>
        <v>董靖</v>
      </c>
      <c r="D67" s="4" t="str">
        <f>"20210002205"</f>
        <v>20210002205</v>
      </c>
      <c r="E67" s="4" t="str">
        <f>"男"</f>
        <v>男</v>
      </c>
      <c r="F67" s="5">
        <v>81.5</v>
      </c>
    </row>
    <row r="68" spans="1:6" s="6" customFormat="1" ht="14.25">
      <c r="A68" s="4">
        <v>65</v>
      </c>
      <c r="B68" s="4" t="s">
        <v>8</v>
      </c>
      <c r="C68" s="4" t="str">
        <f>"王君"</f>
        <v>王君</v>
      </c>
      <c r="D68" s="4" t="str">
        <f>"20210002206"</f>
        <v>20210002206</v>
      </c>
      <c r="E68" s="4" t="str">
        <f>"女"</f>
        <v>女</v>
      </c>
      <c r="F68" s="5">
        <v>58.5</v>
      </c>
    </row>
    <row r="69" spans="1:6" s="6" customFormat="1" ht="14.25">
      <c r="A69" s="4">
        <v>69</v>
      </c>
      <c r="B69" s="4" t="s">
        <v>8</v>
      </c>
      <c r="C69" s="4" t="str">
        <f>"徐瑜"</f>
        <v>徐瑜</v>
      </c>
      <c r="D69" s="4" t="str">
        <f>"20210002207"</f>
        <v>20210002207</v>
      </c>
      <c r="E69" s="4" t="str">
        <f>"男"</f>
        <v>男</v>
      </c>
      <c r="F69" s="5">
        <v>0</v>
      </c>
    </row>
    <row r="70" spans="1:6" s="6" customFormat="1" ht="14.25">
      <c r="A70" s="4">
        <v>60</v>
      </c>
      <c r="B70" s="4" t="s">
        <v>8</v>
      </c>
      <c r="C70" s="4" t="str">
        <f>"颜园春"</f>
        <v>颜园春</v>
      </c>
      <c r="D70" s="4" t="str">
        <f>"20210002208"</f>
        <v>20210002208</v>
      </c>
      <c r="E70" s="4" t="str">
        <f>"男"</f>
        <v>男</v>
      </c>
      <c r="F70" s="5">
        <v>77.5</v>
      </c>
    </row>
    <row r="71" spans="1:6" s="6" customFormat="1" ht="14.25">
      <c r="A71" s="4">
        <v>59</v>
      </c>
      <c r="B71" s="4" t="s">
        <v>8</v>
      </c>
      <c r="C71" s="4" t="str">
        <f>"王晓东"</f>
        <v>王晓东</v>
      </c>
      <c r="D71" s="4" t="str">
        <f>"20210002209"</f>
        <v>20210002209</v>
      </c>
      <c r="E71" s="4" t="str">
        <f>"男"</f>
        <v>男</v>
      </c>
      <c r="F71" s="5">
        <v>78</v>
      </c>
    </row>
    <row r="72" spans="1:6" s="6" customFormat="1" ht="14.25">
      <c r="A72" s="4">
        <v>70</v>
      </c>
      <c r="B72" s="4" t="s">
        <v>8</v>
      </c>
      <c r="C72" s="4" t="str">
        <f>"程少军"</f>
        <v>程少军</v>
      </c>
      <c r="D72" s="4" t="str">
        <f>"20210002210"</f>
        <v>20210002210</v>
      </c>
      <c r="E72" s="4" t="str">
        <f>"男"</f>
        <v>男</v>
      </c>
      <c r="F72" s="5">
        <v>0</v>
      </c>
    </row>
    <row r="73" spans="1:6" s="6" customFormat="1" ht="14.25">
      <c r="A73" s="4">
        <v>141</v>
      </c>
      <c r="B73" s="4" t="s">
        <v>6</v>
      </c>
      <c r="C73" s="4" t="str">
        <f>"陈凯"</f>
        <v>陈凯</v>
      </c>
      <c r="D73" s="4" t="str">
        <f>"20210002211"</f>
        <v>20210002211</v>
      </c>
      <c r="E73" s="4" t="str">
        <f>"男"</f>
        <v>男</v>
      </c>
      <c r="F73" s="5">
        <v>0</v>
      </c>
    </row>
    <row r="74" spans="1:6" s="6" customFormat="1" ht="14.25">
      <c r="A74" s="4">
        <v>117</v>
      </c>
      <c r="B74" s="4" t="s">
        <v>6</v>
      </c>
      <c r="C74" s="4" t="str">
        <f>"吴轶新"</f>
        <v>吴轶新</v>
      </c>
      <c r="D74" s="4" t="str">
        <f>"20210002212"</f>
        <v>20210002212</v>
      </c>
      <c r="E74" s="4" t="str">
        <f>"女"</f>
        <v>女</v>
      </c>
      <c r="F74" s="5">
        <v>60.8</v>
      </c>
    </row>
    <row r="75" spans="1:6" s="6" customFormat="1" ht="14.25">
      <c r="A75" s="4">
        <v>71</v>
      </c>
      <c r="B75" s="4" t="s">
        <v>6</v>
      </c>
      <c r="C75" s="4" t="str">
        <f>"陶玉萱"</f>
        <v>陶玉萱</v>
      </c>
      <c r="D75" s="4" t="str">
        <f>"20210002213"</f>
        <v>20210002213</v>
      </c>
      <c r="E75" s="4" t="str">
        <f>"女"</f>
        <v>女</v>
      </c>
      <c r="F75" s="5">
        <v>78.5</v>
      </c>
    </row>
    <row r="76" spans="1:6" s="6" customFormat="1" ht="14.25">
      <c r="A76" s="4">
        <v>80</v>
      </c>
      <c r="B76" s="4" t="s">
        <v>6</v>
      </c>
      <c r="C76" s="4" t="str">
        <f>"张文露"</f>
        <v>张文露</v>
      </c>
      <c r="D76" s="4" t="str">
        <f>"20210002214"</f>
        <v>20210002214</v>
      </c>
      <c r="E76" s="4" t="str">
        <f>"女"</f>
        <v>女</v>
      </c>
      <c r="F76" s="5">
        <v>74.6</v>
      </c>
    </row>
    <row r="77" spans="1:6" s="6" customFormat="1" ht="14.25">
      <c r="A77" s="4">
        <v>122</v>
      </c>
      <c r="B77" s="4" t="s">
        <v>6</v>
      </c>
      <c r="C77" s="4" t="str">
        <f>"王仁玉"</f>
        <v>王仁玉</v>
      </c>
      <c r="D77" s="4" t="str">
        <f>"20210002215"</f>
        <v>20210002215</v>
      </c>
      <c r="E77" s="4" t="str">
        <f>"女"</f>
        <v>女</v>
      </c>
      <c r="F77" s="5">
        <v>60.3</v>
      </c>
    </row>
    <row r="78" spans="1:6" s="6" customFormat="1" ht="14.25">
      <c r="A78" s="4">
        <v>77</v>
      </c>
      <c r="B78" s="4" t="s">
        <v>6</v>
      </c>
      <c r="C78" s="4" t="str">
        <f>"赵丽民"</f>
        <v>赵丽民</v>
      </c>
      <c r="D78" s="4" t="str">
        <f>"20210002216"</f>
        <v>20210002216</v>
      </c>
      <c r="E78" s="4" t="str">
        <f>"女"</f>
        <v>女</v>
      </c>
      <c r="F78" s="5">
        <v>75.3</v>
      </c>
    </row>
    <row r="79" spans="1:6" s="6" customFormat="1" ht="14.25">
      <c r="A79" s="4">
        <v>107</v>
      </c>
      <c r="B79" s="4" t="s">
        <v>6</v>
      </c>
      <c r="C79" s="4" t="str">
        <f>"董丽"</f>
        <v>董丽</v>
      </c>
      <c r="D79" s="4" t="str">
        <f>"20210002217"</f>
        <v>20210002217</v>
      </c>
      <c r="E79" s="4" t="str">
        <f>"女"</f>
        <v>女</v>
      </c>
      <c r="F79" s="5">
        <v>64.6</v>
      </c>
    </row>
    <row r="80" spans="1:6" s="6" customFormat="1" ht="14.25">
      <c r="A80" s="4">
        <v>85</v>
      </c>
      <c r="B80" s="4" t="s">
        <v>6</v>
      </c>
      <c r="C80" s="4" t="str">
        <f>"刘启慧"</f>
        <v>刘启慧</v>
      </c>
      <c r="D80" s="4" t="str">
        <f>"20210002218"</f>
        <v>20210002218</v>
      </c>
      <c r="E80" s="4" t="str">
        <f>"女"</f>
        <v>女</v>
      </c>
      <c r="F80" s="5">
        <v>70.9</v>
      </c>
    </row>
    <row r="81" spans="1:6" s="6" customFormat="1" ht="14.25">
      <c r="A81" s="4">
        <v>126</v>
      </c>
      <c r="B81" s="4" t="s">
        <v>6</v>
      </c>
      <c r="C81" s="4" t="str">
        <f>"陈燕"</f>
        <v>陈燕</v>
      </c>
      <c r="D81" s="4" t="str">
        <f>"20210002219"</f>
        <v>20210002219</v>
      </c>
      <c r="E81" s="4" t="str">
        <f>"女"</f>
        <v>女</v>
      </c>
      <c r="F81" s="5">
        <v>58.4</v>
      </c>
    </row>
    <row r="82" spans="1:6" s="6" customFormat="1" ht="14.25">
      <c r="A82" s="4">
        <v>72</v>
      </c>
      <c r="B82" s="4" t="s">
        <v>6</v>
      </c>
      <c r="C82" s="4" t="str">
        <f>"王宇"</f>
        <v>王宇</v>
      </c>
      <c r="D82" s="4" t="str">
        <f>"20210002220"</f>
        <v>20210002220</v>
      </c>
      <c r="E82" s="4" t="str">
        <f>"女"</f>
        <v>女</v>
      </c>
      <c r="F82" s="5">
        <v>77.4</v>
      </c>
    </row>
    <row r="83" spans="1:6" s="6" customFormat="1" ht="14.25">
      <c r="A83" s="4">
        <v>123</v>
      </c>
      <c r="B83" s="4" t="s">
        <v>6</v>
      </c>
      <c r="C83" s="4" t="str">
        <f>"傅依然"</f>
        <v>傅依然</v>
      </c>
      <c r="D83" s="4" t="str">
        <f>"20210002221"</f>
        <v>20210002221</v>
      </c>
      <c r="E83" s="4" t="str">
        <f>"女"</f>
        <v>女</v>
      </c>
      <c r="F83" s="5">
        <v>59.2</v>
      </c>
    </row>
    <row r="84" spans="1:6" s="6" customFormat="1" ht="14.25">
      <c r="A84" s="4">
        <v>142</v>
      </c>
      <c r="B84" s="4" t="s">
        <v>6</v>
      </c>
      <c r="C84" s="4" t="str">
        <f>"潘修齐"</f>
        <v>潘修齐</v>
      </c>
      <c r="D84" s="4" t="str">
        <f>"20210002222"</f>
        <v>20210002222</v>
      </c>
      <c r="E84" s="4" t="str">
        <f>"男"</f>
        <v>男</v>
      </c>
      <c r="F84" s="5">
        <v>0</v>
      </c>
    </row>
    <row r="85" spans="1:6" s="6" customFormat="1" ht="14.25">
      <c r="A85" s="4">
        <v>143</v>
      </c>
      <c r="B85" s="4" t="s">
        <v>6</v>
      </c>
      <c r="C85" s="4" t="str">
        <f>"赵庆梅"</f>
        <v>赵庆梅</v>
      </c>
      <c r="D85" s="4" t="str">
        <f>"20210002223"</f>
        <v>20210002223</v>
      </c>
      <c r="E85" s="4" t="str">
        <f>"女"</f>
        <v>女</v>
      </c>
      <c r="F85" s="5">
        <v>0</v>
      </c>
    </row>
    <row r="86" spans="1:6" s="6" customFormat="1" ht="14.25">
      <c r="A86" s="4">
        <v>144</v>
      </c>
      <c r="B86" s="4" t="s">
        <v>6</v>
      </c>
      <c r="C86" s="4" t="str">
        <f>"郑蓉蓉"</f>
        <v>郑蓉蓉</v>
      </c>
      <c r="D86" s="4" t="str">
        <f>"20210002224"</f>
        <v>20210002224</v>
      </c>
      <c r="E86" s="4" t="str">
        <f>"女"</f>
        <v>女</v>
      </c>
      <c r="F86" s="5">
        <v>0</v>
      </c>
    </row>
    <row r="87" spans="1:6" s="6" customFormat="1" ht="14.25">
      <c r="A87" s="4">
        <v>111</v>
      </c>
      <c r="B87" s="4" t="s">
        <v>6</v>
      </c>
      <c r="C87" s="4" t="str">
        <f>"徐久芳"</f>
        <v>徐久芳</v>
      </c>
      <c r="D87" s="4" t="str">
        <f>"20210002225"</f>
        <v>20210002225</v>
      </c>
      <c r="E87" s="4" t="str">
        <f>"女"</f>
        <v>女</v>
      </c>
      <c r="F87" s="5">
        <v>63.5</v>
      </c>
    </row>
    <row r="88" spans="1:6" s="6" customFormat="1" ht="14.25">
      <c r="A88" s="4">
        <v>139</v>
      </c>
      <c r="B88" s="4" t="s">
        <v>6</v>
      </c>
      <c r="C88" s="4" t="str">
        <f>"翟槟楠"</f>
        <v>翟槟楠</v>
      </c>
      <c r="D88" s="4" t="str">
        <f>"20210002226"</f>
        <v>20210002226</v>
      </c>
      <c r="E88" s="4" t="str">
        <f>"女"</f>
        <v>女</v>
      </c>
      <c r="F88" s="5">
        <v>50.5</v>
      </c>
    </row>
    <row r="89" spans="1:6" s="6" customFormat="1" ht="14.25">
      <c r="A89" s="4">
        <v>91</v>
      </c>
      <c r="B89" s="4" t="s">
        <v>6</v>
      </c>
      <c r="C89" s="4" t="str">
        <f>"何楚君"</f>
        <v>何楚君</v>
      </c>
      <c r="D89" s="4" t="str">
        <f>"20210002227"</f>
        <v>20210002227</v>
      </c>
      <c r="E89" s="4" t="str">
        <f>"女"</f>
        <v>女</v>
      </c>
      <c r="F89" s="5">
        <v>68.4</v>
      </c>
    </row>
    <row r="90" spans="1:6" s="6" customFormat="1" ht="14.25">
      <c r="A90" s="4">
        <v>119</v>
      </c>
      <c r="B90" s="4" t="s">
        <v>6</v>
      </c>
      <c r="C90" s="4" t="str">
        <f>"宗悦"</f>
        <v>宗悦</v>
      </c>
      <c r="D90" s="4" t="str">
        <f>"20210002228"</f>
        <v>20210002228</v>
      </c>
      <c r="E90" s="4" t="str">
        <f>"女"</f>
        <v>女</v>
      </c>
      <c r="F90" s="5">
        <v>60.5</v>
      </c>
    </row>
    <row r="91" spans="1:6" s="6" customFormat="1" ht="14.25">
      <c r="A91" s="4">
        <v>112</v>
      </c>
      <c r="B91" s="4" t="s">
        <v>6</v>
      </c>
      <c r="C91" s="4" t="str">
        <f>"崇晓丽"</f>
        <v>崇晓丽</v>
      </c>
      <c r="D91" s="4" t="str">
        <f>"20210002229"</f>
        <v>20210002229</v>
      </c>
      <c r="E91" s="4" t="str">
        <f>"女"</f>
        <v>女</v>
      </c>
      <c r="F91" s="5">
        <v>63.5</v>
      </c>
    </row>
    <row r="92" spans="1:6" s="6" customFormat="1" ht="14.25">
      <c r="A92" s="4">
        <v>87</v>
      </c>
      <c r="B92" s="4" t="s">
        <v>6</v>
      </c>
      <c r="C92" s="4" t="str">
        <f>"周敏"</f>
        <v>周敏</v>
      </c>
      <c r="D92" s="4" t="str">
        <f>"20210002230"</f>
        <v>20210002230</v>
      </c>
      <c r="E92" s="4" t="str">
        <f>"女"</f>
        <v>女</v>
      </c>
      <c r="F92" s="5">
        <v>69</v>
      </c>
    </row>
    <row r="93" spans="1:6" s="6" customFormat="1" ht="14.25">
      <c r="A93" s="4">
        <v>93</v>
      </c>
      <c r="B93" s="4" t="s">
        <v>6</v>
      </c>
      <c r="C93" s="4" t="str">
        <f>"戴玉琳"</f>
        <v>戴玉琳</v>
      </c>
      <c r="D93" s="4" t="str">
        <f>"20210002301"</f>
        <v>20210002301</v>
      </c>
      <c r="E93" s="4" t="str">
        <f>"女"</f>
        <v>女</v>
      </c>
      <c r="F93" s="5">
        <v>68.3</v>
      </c>
    </row>
    <row r="94" spans="1:6" s="6" customFormat="1" ht="14.25">
      <c r="A94" s="4">
        <v>74</v>
      </c>
      <c r="B94" s="4" t="s">
        <v>6</v>
      </c>
      <c r="C94" s="4" t="str">
        <f>"朱兆红"</f>
        <v>朱兆红</v>
      </c>
      <c r="D94" s="4" t="str">
        <f>"20210002302"</f>
        <v>20210002302</v>
      </c>
      <c r="E94" s="4" t="str">
        <f>"女"</f>
        <v>女</v>
      </c>
      <c r="F94" s="5">
        <v>76.8</v>
      </c>
    </row>
    <row r="95" spans="1:6" s="6" customFormat="1" ht="14.25">
      <c r="A95" s="4">
        <v>82</v>
      </c>
      <c r="B95" s="4" t="s">
        <v>6</v>
      </c>
      <c r="C95" s="4" t="str">
        <f>"赵倩"</f>
        <v>赵倩</v>
      </c>
      <c r="D95" s="4" t="str">
        <f>"20210002303"</f>
        <v>20210002303</v>
      </c>
      <c r="E95" s="4" t="str">
        <f>"女"</f>
        <v>女</v>
      </c>
      <c r="F95" s="5">
        <v>73</v>
      </c>
    </row>
    <row r="96" spans="1:6" s="6" customFormat="1" ht="14.25">
      <c r="A96" s="4">
        <v>145</v>
      </c>
      <c r="B96" s="4" t="s">
        <v>6</v>
      </c>
      <c r="C96" s="4" t="str">
        <f>"倪正飞"</f>
        <v>倪正飞</v>
      </c>
      <c r="D96" s="4" t="str">
        <f>"20210002304"</f>
        <v>20210002304</v>
      </c>
      <c r="E96" s="4" t="str">
        <f>"男"</f>
        <v>男</v>
      </c>
      <c r="F96" s="5">
        <v>0</v>
      </c>
    </row>
    <row r="97" spans="1:6" s="6" customFormat="1" ht="14.25">
      <c r="A97" s="4">
        <v>90</v>
      </c>
      <c r="B97" s="4" t="s">
        <v>6</v>
      </c>
      <c r="C97" s="4" t="str">
        <f>"郁培志"</f>
        <v>郁培志</v>
      </c>
      <c r="D97" s="4" t="str">
        <f>"20210002305"</f>
        <v>20210002305</v>
      </c>
      <c r="E97" s="4" t="str">
        <f>"男"</f>
        <v>男</v>
      </c>
      <c r="F97" s="5">
        <v>68.6</v>
      </c>
    </row>
    <row r="98" spans="1:6" s="6" customFormat="1" ht="14.25">
      <c r="A98" s="4">
        <v>146</v>
      </c>
      <c r="B98" s="4" t="s">
        <v>6</v>
      </c>
      <c r="C98" s="4" t="str">
        <f>"邬建月"</f>
        <v>邬建月</v>
      </c>
      <c r="D98" s="4" t="str">
        <f>"20210002306"</f>
        <v>20210002306</v>
      </c>
      <c r="E98" s="4" t="str">
        <f>"女"</f>
        <v>女</v>
      </c>
      <c r="F98" s="5">
        <v>0</v>
      </c>
    </row>
    <row r="99" spans="1:6" s="6" customFormat="1" ht="14.25">
      <c r="A99" s="4">
        <v>128</v>
      </c>
      <c r="B99" s="4" t="s">
        <v>6</v>
      </c>
      <c r="C99" s="4" t="str">
        <f>"穆映梅"</f>
        <v>穆映梅</v>
      </c>
      <c r="D99" s="4" t="str">
        <f>"20210002307"</f>
        <v>20210002307</v>
      </c>
      <c r="E99" s="4" t="str">
        <f>"女"</f>
        <v>女</v>
      </c>
      <c r="F99" s="5">
        <v>57.7</v>
      </c>
    </row>
    <row r="100" spans="1:6" s="6" customFormat="1" ht="14.25">
      <c r="A100" s="4">
        <v>106</v>
      </c>
      <c r="B100" s="4" t="s">
        <v>6</v>
      </c>
      <c r="C100" s="4" t="str">
        <f>"张德军"</f>
        <v>张德军</v>
      </c>
      <c r="D100" s="4" t="str">
        <f>"20210002308"</f>
        <v>20210002308</v>
      </c>
      <c r="E100" s="4" t="str">
        <f>"男"</f>
        <v>男</v>
      </c>
      <c r="F100" s="5">
        <v>64.8</v>
      </c>
    </row>
    <row r="101" spans="1:6" s="6" customFormat="1" ht="14.25">
      <c r="A101" s="4">
        <v>125</v>
      </c>
      <c r="B101" s="4" t="s">
        <v>6</v>
      </c>
      <c r="C101" s="4" t="str">
        <f>"杨怡婷"</f>
        <v>杨怡婷</v>
      </c>
      <c r="D101" s="4" t="str">
        <f>"20210002309"</f>
        <v>20210002309</v>
      </c>
      <c r="E101" s="4" t="str">
        <f>"女"</f>
        <v>女</v>
      </c>
      <c r="F101" s="5">
        <v>58.6</v>
      </c>
    </row>
    <row r="102" spans="1:6" s="6" customFormat="1" ht="14.25">
      <c r="A102" s="4">
        <v>140</v>
      </c>
      <c r="B102" s="4" t="s">
        <v>6</v>
      </c>
      <c r="C102" s="4" t="str">
        <f>"徐玲玲"</f>
        <v>徐玲玲</v>
      </c>
      <c r="D102" s="4" t="str">
        <f>"20210002310"</f>
        <v>20210002310</v>
      </c>
      <c r="E102" s="4" t="str">
        <f>"女"</f>
        <v>女</v>
      </c>
      <c r="F102" s="5">
        <v>49.4</v>
      </c>
    </row>
    <row r="103" spans="1:6" s="6" customFormat="1" ht="14.25">
      <c r="A103" s="4">
        <v>101</v>
      </c>
      <c r="B103" s="4" t="s">
        <v>6</v>
      </c>
      <c r="C103" s="4" t="str">
        <f>"倪悦"</f>
        <v>倪悦</v>
      </c>
      <c r="D103" s="4" t="str">
        <f>"20210002311"</f>
        <v>20210002311</v>
      </c>
      <c r="E103" s="4" t="str">
        <f>"女"</f>
        <v>女</v>
      </c>
      <c r="F103" s="5">
        <v>65.8</v>
      </c>
    </row>
    <row r="104" spans="1:6" s="6" customFormat="1" ht="14.25">
      <c r="A104" s="4">
        <v>81</v>
      </c>
      <c r="B104" s="4" t="s">
        <v>6</v>
      </c>
      <c r="C104" s="4" t="str">
        <f>"李诗雨"</f>
        <v>李诗雨</v>
      </c>
      <c r="D104" s="4" t="str">
        <f>"20210002312"</f>
        <v>20210002312</v>
      </c>
      <c r="E104" s="4" t="str">
        <f>"女"</f>
        <v>女</v>
      </c>
      <c r="F104" s="5">
        <v>73.1</v>
      </c>
    </row>
    <row r="105" spans="1:6" s="6" customFormat="1" ht="14.25">
      <c r="A105" s="4">
        <v>92</v>
      </c>
      <c r="B105" s="4" t="s">
        <v>6</v>
      </c>
      <c r="C105" s="4" t="str">
        <f>"朱彦君"</f>
        <v>朱彦君</v>
      </c>
      <c r="D105" s="4" t="str">
        <f>"20210002313"</f>
        <v>20210002313</v>
      </c>
      <c r="E105" s="4" t="str">
        <f>"女"</f>
        <v>女</v>
      </c>
      <c r="F105" s="5">
        <v>68.4</v>
      </c>
    </row>
    <row r="106" spans="1:6" s="6" customFormat="1" ht="14.25">
      <c r="A106" s="4">
        <v>133</v>
      </c>
      <c r="B106" s="4" t="s">
        <v>6</v>
      </c>
      <c r="C106" s="4" t="str">
        <f>"朱爱玲"</f>
        <v>朱爱玲</v>
      </c>
      <c r="D106" s="4" t="str">
        <f>"20210002314"</f>
        <v>20210002314</v>
      </c>
      <c r="E106" s="4" t="str">
        <f>"女"</f>
        <v>女</v>
      </c>
      <c r="F106" s="5">
        <v>56</v>
      </c>
    </row>
    <row r="107" spans="1:6" s="6" customFormat="1" ht="14.25">
      <c r="A107" s="4">
        <v>147</v>
      </c>
      <c r="B107" s="4" t="s">
        <v>6</v>
      </c>
      <c r="C107" s="4" t="str">
        <f>"郭长青"</f>
        <v>郭长青</v>
      </c>
      <c r="D107" s="4" t="str">
        <f>"20210002315"</f>
        <v>20210002315</v>
      </c>
      <c r="E107" s="4" t="str">
        <f>"男"</f>
        <v>男</v>
      </c>
      <c r="F107" s="5">
        <v>0</v>
      </c>
    </row>
    <row r="108" spans="1:6" s="6" customFormat="1" ht="14.25">
      <c r="A108" s="4">
        <v>118</v>
      </c>
      <c r="B108" s="4" t="s">
        <v>6</v>
      </c>
      <c r="C108" s="4" t="str">
        <f>"胡月"</f>
        <v>胡月</v>
      </c>
      <c r="D108" s="4" t="str">
        <f>"20210002316"</f>
        <v>20210002316</v>
      </c>
      <c r="E108" s="4" t="str">
        <f>"女"</f>
        <v>女</v>
      </c>
      <c r="F108" s="5">
        <v>60.7</v>
      </c>
    </row>
    <row r="109" spans="1:6" s="6" customFormat="1" ht="14.25">
      <c r="A109" s="4">
        <v>84</v>
      </c>
      <c r="B109" s="4" t="s">
        <v>6</v>
      </c>
      <c r="C109" s="4" t="str">
        <f>"陈杰"</f>
        <v>陈杰</v>
      </c>
      <c r="D109" s="4" t="str">
        <f>"20210002317"</f>
        <v>20210002317</v>
      </c>
      <c r="E109" s="4" t="str">
        <f>"男"</f>
        <v>男</v>
      </c>
      <c r="F109" s="5">
        <v>71.5</v>
      </c>
    </row>
    <row r="110" spans="1:6" s="6" customFormat="1" ht="14.25">
      <c r="A110" s="4">
        <v>78</v>
      </c>
      <c r="B110" s="4" t="s">
        <v>6</v>
      </c>
      <c r="C110" s="4" t="str">
        <f>"王美"</f>
        <v>王美</v>
      </c>
      <c r="D110" s="4" t="str">
        <f>"20210002318"</f>
        <v>20210002318</v>
      </c>
      <c r="E110" s="4" t="str">
        <f>"女"</f>
        <v>女</v>
      </c>
      <c r="F110" s="5">
        <v>75.2</v>
      </c>
    </row>
    <row r="111" spans="1:6" s="6" customFormat="1" ht="14.25">
      <c r="A111" s="4">
        <v>131</v>
      </c>
      <c r="B111" s="4" t="s">
        <v>6</v>
      </c>
      <c r="C111" s="4" t="str">
        <f>"嵇恬恬"</f>
        <v>嵇恬恬</v>
      </c>
      <c r="D111" s="4" t="str">
        <f>"20210002319"</f>
        <v>20210002319</v>
      </c>
      <c r="E111" s="4" t="str">
        <f>"女"</f>
        <v>女</v>
      </c>
      <c r="F111" s="5">
        <v>56.8</v>
      </c>
    </row>
    <row r="112" spans="1:6" s="6" customFormat="1" ht="14.25">
      <c r="A112" s="4">
        <v>113</v>
      </c>
      <c r="B112" s="4" t="s">
        <v>6</v>
      </c>
      <c r="C112" s="4" t="str">
        <f>"刘晓倩"</f>
        <v>刘晓倩</v>
      </c>
      <c r="D112" s="4" t="str">
        <f>"20210002320"</f>
        <v>20210002320</v>
      </c>
      <c r="E112" s="4" t="str">
        <f>"女"</f>
        <v>女</v>
      </c>
      <c r="F112" s="5">
        <v>63.1</v>
      </c>
    </row>
    <row r="113" spans="1:6" s="6" customFormat="1" ht="14.25">
      <c r="A113" s="4">
        <v>148</v>
      </c>
      <c r="B113" s="4" t="s">
        <v>6</v>
      </c>
      <c r="C113" s="4" t="str">
        <f>"张扬"</f>
        <v>张扬</v>
      </c>
      <c r="D113" s="4" t="str">
        <f>"20210002321"</f>
        <v>20210002321</v>
      </c>
      <c r="E113" s="4" t="str">
        <f>"女"</f>
        <v>女</v>
      </c>
      <c r="F113" s="5">
        <v>0</v>
      </c>
    </row>
    <row r="114" spans="1:6" s="6" customFormat="1" ht="14.25">
      <c r="A114" s="4">
        <v>149</v>
      </c>
      <c r="B114" s="4" t="s">
        <v>6</v>
      </c>
      <c r="C114" s="4" t="str">
        <f>"解芸"</f>
        <v>解芸</v>
      </c>
      <c r="D114" s="4" t="str">
        <f>"20210002322"</f>
        <v>20210002322</v>
      </c>
      <c r="E114" s="4" t="str">
        <f>"女"</f>
        <v>女</v>
      </c>
      <c r="F114" s="5">
        <v>0</v>
      </c>
    </row>
    <row r="115" spans="1:6" s="6" customFormat="1" ht="14.25">
      <c r="A115" s="4">
        <v>103</v>
      </c>
      <c r="B115" s="4" t="s">
        <v>6</v>
      </c>
      <c r="C115" s="4" t="str">
        <f>"杨洪钰"</f>
        <v>杨洪钰</v>
      </c>
      <c r="D115" s="4" t="str">
        <f>"20210002323"</f>
        <v>20210002323</v>
      </c>
      <c r="E115" s="4" t="str">
        <f>"女"</f>
        <v>女</v>
      </c>
      <c r="F115" s="5">
        <v>65.2</v>
      </c>
    </row>
    <row r="116" spans="1:6" s="6" customFormat="1" ht="14.25">
      <c r="A116" s="4">
        <v>150</v>
      </c>
      <c r="B116" s="4" t="s">
        <v>6</v>
      </c>
      <c r="C116" s="4" t="str">
        <f>"胡彩玲"</f>
        <v>胡彩玲</v>
      </c>
      <c r="D116" s="4" t="str">
        <f>"20210002324"</f>
        <v>20210002324</v>
      </c>
      <c r="E116" s="4" t="str">
        <f>"女"</f>
        <v>女</v>
      </c>
      <c r="F116" s="5">
        <v>0</v>
      </c>
    </row>
    <row r="117" spans="1:6" s="6" customFormat="1" ht="14.25">
      <c r="A117" s="4">
        <v>86</v>
      </c>
      <c r="B117" s="4" t="s">
        <v>6</v>
      </c>
      <c r="C117" s="4" t="str">
        <f>"王美玲"</f>
        <v>王美玲</v>
      </c>
      <c r="D117" s="4" t="str">
        <f>"20210002325"</f>
        <v>20210002325</v>
      </c>
      <c r="E117" s="4" t="str">
        <f>"女"</f>
        <v>女</v>
      </c>
      <c r="F117" s="5">
        <v>70.5</v>
      </c>
    </row>
    <row r="118" spans="1:6" s="6" customFormat="1" ht="14.25">
      <c r="A118" s="4">
        <v>151</v>
      </c>
      <c r="B118" s="4" t="s">
        <v>6</v>
      </c>
      <c r="C118" s="4" t="str">
        <f>"王学婷"</f>
        <v>王学婷</v>
      </c>
      <c r="D118" s="4" t="str">
        <f>"20210002326"</f>
        <v>20210002326</v>
      </c>
      <c r="E118" s="4" t="str">
        <f>"女"</f>
        <v>女</v>
      </c>
      <c r="F118" s="5">
        <v>0</v>
      </c>
    </row>
    <row r="119" spans="1:6" s="6" customFormat="1" ht="14.25">
      <c r="A119" s="4">
        <v>152</v>
      </c>
      <c r="B119" s="4" t="s">
        <v>6</v>
      </c>
      <c r="C119" s="4" t="str">
        <f>"王亚同"</f>
        <v>王亚同</v>
      </c>
      <c r="D119" s="4" t="str">
        <f>"20210002327"</f>
        <v>20210002327</v>
      </c>
      <c r="E119" s="4" t="str">
        <f>"女"</f>
        <v>女</v>
      </c>
      <c r="F119" s="5">
        <v>0</v>
      </c>
    </row>
    <row r="120" spans="1:6" s="6" customFormat="1" ht="14.25">
      <c r="A120" s="4">
        <v>114</v>
      </c>
      <c r="B120" s="4" t="s">
        <v>6</v>
      </c>
      <c r="C120" s="4" t="str">
        <f>"徐晓萍"</f>
        <v>徐晓萍</v>
      </c>
      <c r="D120" s="4" t="str">
        <f>"20210002328"</f>
        <v>20210002328</v>
      </c>
      <c r="E120" s="4" t="str">
        <f>"女"</f>
        <v>女</v>
      </c>
      <c r="F120" s="5">
        <v>63</v>
      </c>
    </row>
    <row r="121" spans="1:6" s="6" customFormat="1" ht="14.25">
      <c r="A121" s="4">
        <v>153</v>
      </c>
      <c r="B121" s="4" t="s">
        <v>6</v>
      </c>
      <c r="C121" s="4" t="str">
        <f>"刘世泽"</f>
        <v>刘世泽</v>
      </c>
      <c r="D121" s="4" t="str">
        <f>"20210002329"</f>
        <v>20210002329</v>
      </c>
      <c r="E121" s="4" t="str">
        <f>"男"</f>
        <v>男</v>
      </c>
      <c r="F121" s="5">
        <v>0</v>
      </c>
    </row>
    <row r="122" spans="1:6" s="6" customFormat="1" ht="14.25">
      <c r="A122" s="4">
        <v>124</v>
      </c>
      <c r="B122" s="4" t="s">
        <v>6</v>
      </c>
      <c r="C122" s="4" t="str">
        <f>"唐琳"</f>
        <v>唐琳</v>
      </c>
      <c r="D122" s="4" t="str">
        <f>"20210002330"</f>
        <v>20210002330</v>
      </c>
      <c r="E122" s="4" t="str">
        <f>"女"</f>
        <v>女</v>
      </c>
      <c r="F122" s="5">
        <v>59.1</v>
      </c>
    </row>
    <row r="123" spans="1:6" s="6" customFormat="1" ht="14.25">
      <c r="A123" s="4">
        <v>154</v>
      </c>
      <c r="B123" s="4" t="s">
        <v>6</v>
      </c>
      <c r="C123" s="4" t="str">
        <f>"陈龙"</f>
        <v>陈龙</v>
      </c>
      <c r="D123" s="4" t="str">
        <f>"20210002401"</f>
        <v>20210002401</v>
      </c>
      <c r="E123" s="4" t="str">
        <f>"男"</f>
        <v>男</v>
      </c>
      <c r="F123" s="5">
        <v>0</v>
      </c>
    </row>
    <row r="124" spans="1:6" s="6" customFormat="1" ht="14.25">
      <c r="A124" s="4">
        <v>138</v>
      </c>
      <c r="B124" s="4" t="s">
        <v>6</v>
      </c>
      <c r="C124" s="4" t="str">
        <f>"王瑜婷"</f>
        <v>王瑜婷</v>
      </c>
      <c r="D124" s="4" t="str">
        <f>"20210002402"</f>
        <v>20210002402</v>
      </c>
      <c r="E124" s="4" t="str">
        <f>"女"</f>
        <v>女</v>
      </c>
      <c r="F124" s="5">
        <v>52.3</v>
      </c>
    </row>
    <row r="125" spans="1:6" s="6" customFormat="1" ht="14.25">
      <c r="A125" s="4">
        <v>155</v>
      </c>
      <c r="B125" s="4" t="s">
        <v>6</v>
      </c>
      <c r="C125" s="4" t="str">
        <f>"王雨雯"</f>
        <v>王雨雯</v>
      </c>
      <c r="D125" s="4" t="str">
        <f>"20210002403"</f>
        <v>20210002403</v>
      </c>
      <c r="E125" s="4" t="str">
        <f>"女"</f>
        <v>女</v>
      </c>
      <c r="F125" s="5">
        <v>0</v>
      </c>
    </row>
    <row r="126" spans="1:6" s="6" customFormat="1" ht="14.25">
      <c r="A126" s="4">
        <v>89</v>
      </c>
      <c r="B126" s="4" t="s">
        <v>6</v>
      </c>
      <c r="C126" s="4" t="str">
        <f>"赵昀瑶"</f>
        <v>赵昀瑶</v>
      </c>
      <c r="D126" s="4" t="str">
        <f>"20210002404"</f>
        <v>20210002404</v>
      </c>
      <c r="E126" s="4" t="str">
        <f>"女"</f>
        <v>女</v>
      </c>
      <c r="F126" s="5">
        <v>68.8</v>
      </c>
    </row>
    <row r="127" spans="1:6" s="6" customFormat="1" ht="14.25">
      <c r="A127" s="4">
        <v>83</v>
      </c>
      <c r="B127" s="4" t="s">
        <v>6</v>
      </c>
      <c r="C127" s="4" t="str">
        <f>"佘文亮"</f>
        <v>佘文亮</v>
      </c>
      <c r="D127" s="4" t="str">
        <f>"20210002405"</f>
        <v>20210002405</v>
      </c>
      <c r="E127" s="4" t="str">
        <f>"男"</f>
        <v>男</v>
      </c>
      <c r="F127" s="5">
        <v>72.2</v>
      </c>
    </row>
    <row r="128" spans="1:6" s="6" customFormat="1" ht="14.25">
      <c r="A128" s="4">
        <v>156</v>
      </c>
      <c r="B128" s="4" t="s">
        <v>6</v>
      </c>
      <c r="C128" s="4" t="str">
        <f>"张洁"</f>
        <v>张洁</v>
      </c>
      <c r="D128" s="4" t="str">
        <f>"20210002406"</f>
        <v>20210002406</v>
      </c>
      <c r="E128" s="4" t="str">
        <f>"女"</f>
        <v>女</v>
      </c>
      <c r="F128" s="5">
        <v>0</v>
      </c>
    </row>
    <row r="129" spans="1:6" s="6" customFormat="1" ht="14.25">
      <c r="A129" s="4">
        <v>157</v>
      </c>
      <c r="B129" s="4" t="s">
        <v>6</v>
      </c>
      <c r="C129" s="4" t="str">
        <f>"汪洋"</f>
        <v>汪洋</v>
      </c>
      <c r="D129" s="4" t="str">
        <f>"20210002407"</f>
        <v>20210002407</v>
      </c>
      <c r="E129" s="4" t="str">
        <f>"男"</f>
        <v>男</v>
      </c>
      <c r="F129" s="5">
        <v>0</v>
      </c>
    </row>
    <row r="130" spans="1:6" s="6" customFormat="1" ht="14.25">
      <c r="A130" s="4">
        <v>158</v>
      </c>
      <c r="B130" s="4" t="s">
        <v>6</v>
      </c>
      <c r="C130" s="4" t="str">
        <f>"陈东"</f>
        <v>陈东</v>
      </c>
      <c r="D130" s="4" t="str">
        <f>"20210002408"</f>
        <v>20210002408</v>
      </c>
      <c r="E130" s="4" t="str">
        <f>"男"</f>
        <v>男</v>
      </c>
      <c r="F130" s="5">
        <v>0</v>
      </c>
    </row>
    <row r="131" spans="1:6" s="6" customFormat="1" ht="14.25">
      <c r="A131" s="4">
        <v>99</v>
      </c>
      <c r="B131" s="4" t="s">
        <v>6</v>
      </c>
      <c r="C131" s="4" t="str">
        <f>"吴有燕"</f>
        <v>吴有燕</v>
      </c>
      <c r="D131" s="4" t="str">
        <f>"20210002409"</f>
        <v>20210002409</v>
      </c>
      <c r="E131" s="4" t="str">
        <f>"女"</f>
        <v>女</v>
      </c>
      <c r="F131" s="5">
        <v>67</v>
      </c>
    </row>
    <row r="132" spans="1:6" s="6" customFormat="1" ht="14.25">
      <c r="A132" s="4">
        <v>116</v>
      </c>
      <c r="B132" s="4" t="s">
        <v>6</v>
      </c>
      <c r="C132" s="4" t="str">
        <f>"王明月"</f>
        <v>王明月</v>
      </c>
      <c r="D132" s="4" t="str">
        <f>"20210002410"</f>
        <v>20210002410</v>
      </c>
      <c r="E132" s="4" t="str">
        <f>"女"</f>
        <v>女</v>
      </c>
      <c r="F132" s="5">
        <v>61</v>
      </c>
    </row>
    <row r="133" spans="1:6" s="6" customFormat="1" ht="14.25">
      <c r="A133" s="4">
        <v>95</v>
      </c>
      <c r="B133" s="4" t="s">
        <v>6</v>
      </c>
      <c r="C133" s="4" t="str">
        <f>"周婷"</f>
        <v>周婷</v>
      </c>
      <c r="D133" s="4" t="str">
        <f>"20210002411"</f>
        <v>20210002411</v>
      </c>
      <c r="E133" s="4" t="str">
        <f>"女"</f>
        <v>女</v>
      </c>
      <c r="F133" s="5">
        <v>67.6</v>
      </c>
    </row>
    <row r="134" spans="1:6" s="6" customFormat="1" ht="14.25">
      <c r="A134" s="4">
        <v>73</v>
      </c>
      <c r="B134" s="4" t="s">
        <v>6</v>
      </c>
      <c r="C134" s="4" t="str">
        <f>"李岚清"</f>
        <v>李岚清</v>
      </c>
      <c r="D134" s="4" t="str">
        <f>"20210002412"</f>
        <v>20210002412</v>
      </c>
      <c r="E134" s="4" t="str">
        <f>"男"</f>
        <v>男</v>
      </c>
      <c r="F134" s="5">
        <v>76.9</v>
      </c>
    </row>
    <row r="135" spans="1:6" s="6" customFormat="1" ht="14.25">
      <c r="A135" s="4">
        <v>159</v>
      </c>
      <c r="B135" s="4" t="s">
        <v>6</v>
      </c>
      <c r="C135" s="4" t="str">
        <f>"郭玉慧"</f>
        <v>郭玉慧</v>
      </c>
      <c r="D135" s="4" t="str">
        <f>"20210002413"</f>
        <v>20210002413</v>
      </c>
      <c r="E135" s="4" t="str">
        <f>"女"</f>
        <v>女</v>
      </c>
      <c r="F135" s="5">
        <v>0</v>
      </c>
    </row>
    <row r="136" spans="1:6" s="6" customFormat="1" ht="14.25">
      <c r="A136" s="4">
        <v>135</v>
      </c>
      <c r="B136" s="4" t="s">
        <v>6</v>
      </c>
      <c r="C136" s="4" t="str">
        <f>"徐欣"</f>
        <v>徐欣</v>
      </c>
      <c r="D136" s="4" t="str">
        <f>"20210002414"</f>
        <v>20210002414</v>
      </c>
      <c r="E136" s="4" t="str">
        <f>"女"</f>
        <v>女</v>
      </c>
      <c r="F136" s="5">
        <v>54.3</v>
      </c>
    </row>
    <row r="137" spans="1:6" s="6" customFormat="1" ht="14.25">
      <c r="A137" s="4">
        <v>108</v>
      </c>
      <c r="B137" s="4" t="s">
        <v>6</v>
      </c>
      <c r="C137" s="4" t="str">
        <f>"毛云"</f>
        <v>毛云</v>
      </c>
      <c r="D137" s="4" t="str">
        <f>"20210002415"</f>
        <v>20210002415</v>
      </c>
      <c r="E137" s="4" t="str">
        <f>"女"</f>
        <v>女</v>
      </c>
      <c r="F137" s="5">
        <v>63.9</v>
      </c>
    </row>
    <row r="138" spans="1:6" s="6" customFormat="1" ht="14.25">
      <c r="A138" s="4">
        <v>79</v>
      </c>
      <c r="B138" s="4" t="s">
        <v>6</v>
      </c>
      <c r="C138" s="4" t="str">
        <f>"孙悦雯"</f>
        <v>孙悦雯</v>
      </c>
      <c r="D138" s="4" t="str">
        <f>"20210002416"</f>
        <v>20210002416</v>
      </c>
      <c r="E138" s="4" t="str">
        <f>"女"</f>
        <v>女</v>
      </c>
      <c r="F138" s="5">
        <v>74.7</v>
      </c>
    </row>
    <row r="139" spans="1:6" s="6" customFormat="1" ht="14.25">
      <c r="A139" s="4">
        <v>160</v>
      </c>
      <c r="B139" s="4" t="s">
        <v>6</v>
      </c>
      <c r="C139" s="4" t="str">
        <f>"梁萌菁"</f>
        <v>梁萌菁</v>
      </c>
      <c r="D139" s="4" t="str">
        <f>"20210002417"</f>
        <v>20210002417</v>
      </c>
      <c r="E139" s="4" t="str">
        <f>"女"</f>
        <v>女</v>
      </c>
      <c r="F139" s="5">
        <v>0</v>
      </c>
    </row>
    <row r="140" spans="1:6" s="6" customFormat="1" ht="14.25">
      <c r="A140" s="4">
        <v>88</v>
      </c>
      <c r="B140" s="4" t="s">
        <v>6</v>
      </c>
      <c r="C140" s="4" t="str">
        <f>"黄爱荷"</f>
        <v>黄爱荷</v>
      </c>
      <c r="D140" s="4" t="str">
        <f>"20210002418"</f>
        <v>20210002418</v>
      </c>
      <c r="E140" s="4" t="str">
        <f>"女"</f>
        <v>女</v>
      </c>
      <c r="F140" s="5">
        <v>68.9</v>
      </c>
    </row>
    <row r="141" spans="1:6" s="6" customFormat="1" ht="14.25">
      <c r="A141" s="4">
        <v>120</v>
      </c>
      <c r="B141" s="4" t="s">
        <v>6</v>
      </c>
      <c r="C141" s="4" t="str">
        <f>"姚春玥"</f>
        <v>姚春玥</v>
      </c>
      <c r="D141" s="4" t="str">
        <f>"20210002419"</f>
        <v>20210002419</v>
      </c>
      <c r="E141" s="4" t="str">
        <f>"女"</f>
        <v>女</v>
      </c>
      <c r="F141" s="5">
        <v>60.4</v>
      </c>
    </row>
    <row r="142" spans="1:6" s="6" customFormat="1" ht="14.25">
      <c r="A142" s="4">
        <v>161</v>
      </c>
      <c r="B142" s="4" t="s">
        <v>6</v>
      </c>
      <c r="C142" s="4" t="str">
        <f>"毛玉婷"</f>
        <v>毛玉婷</v>
      </c>
      <c r="D142" s="4" t="str">
        <f>"20210002420"</f>
        <v>20210002420</v>
      </c>
      <c r="E142" s="4" t="str">
        <f>"女"</f>
        <v>女</v>
      </c>
      <c r="F142" s="5">
        <v>0</v>
      </c>
    </row>
    <row r="143" spans="1:6" s="6" customFormat="1" ht="14.25">
      <c r="A143" s="4">
        <v>104</v>
      </c>
      <c r="B143" s="4" t="s">
        <v>6</v>
      </c>
      <c r="C143" s="4" t="str">
        <f>"钱晓娟"</f>
        <v>钱晓娟</v>
      </c>
      <c r="D143" s="4" t="str">
        <f>"20210002421"</f>
        <v>20210002421</v>
      </c>
      <c r="E143" s="4" t="str">
        <f>"女"</f>
        <v>女</v>
      </c>
      <c r="F143" s="5">
        <v>65.1</v>
      </c>
    </row>
    <row r="144" spans="1:6" s="6" customFormat="1" ht="14.25">
      <c r="A144" s="4">
        <v>110</v>
      </c>
      <c r="B144" s="4" t="s">
        <v>6</v>
      </c>
      <c r="C144" s="4" t="str">
        <f>"缪金萍"</f>
        <v>缪金萍</v>
      </c>
      <c r="D144" s="4" t="str">
        <f>"20210002422"</f>
        <v>20210002422</v>
      </c>
      <c r="E144" s="4" t="str">
        <f>"女"</f>
        <v>女</v>
      </c>
      <c r="F144" s="5">
        <v>63.7</v>
      </c>
    </row>
    <row r="145" spans="1:6" s="6" customFormat="1" ht="14.25">
      <c r="A145" s="4">
        <v>100</v>
      </c>
      <c r="B145" s="4" t="s">
        <v>6</v>
      </c>
      <c r="C145" s="4" t="str">
        <f>"龚芙蓉"</f>
        <v>龚芙蓉</v>
      </c>
      <c r="D145" s="4" t="str">
        <f>"20210002423"</f>
        <v>20210002423</v>
      </c>
      <c r="E145" s="4" t="str">
        <f>"女"</f>
        <v>女</v>
      </c>
      <c r="F145" s="5">
        <v>66</v>
      </c>
    </row>
    <row r="146" spans="1:6" s="6" customFormat="1" ht="14.25">
      <c r="A146" s="4">
        <v>127</v>
      </c>
      <c r="B146" s="4" t="s">
        <v>6</v>
      </c>
      <c r="C146" s="4" t="str">
        <f>"刘唱"</f>
        <v>刘唱</v>
      </c>
      <c r="D146" s="4" t="str">
        <f>"20210002424"</f>
        <v>20210002424</v>
      </c>
      <c r="E146" s="4" t="str">
        <f>"女"</f>
        <v>女</v>
      </c>
      <c r="F146" s="5">
        <v>57.8</v>
      </c>
    </row>
    <row r="147" spans="1:6" s="6" customFormat="1" ht="14.25">
      <c r="A147" s="4">
        <v>130</v>
      </c>
      <c r="B147" s="4" t="s">
        <v>6</v>
      </c>
      <c r="C147" s="4" t="str">
        <f>"王桂娟"</f>
        <v>王桂娟</v>
      </c>
      <c r="D147" s="4" t="str">
        <f>"20210002425"</f>
        <v>20210002425</v>
      </c>
      <c r="E147" s="4" t="str">
        <f>"女"</f>
        <v>女</v>
      </c>
      <c r="F147" s="5">
        <v>57.3</v>
      </c>
    </row>
    <row r="148" spans="1:6" s="6" customFormat="1" ht="14.25">
      <c r="A148" s="4">
        <v>115</v>
      </c>
      <c r="B148" s="4" t="s">
        <v>6</v>
      </c>
      <c r="C148" s="4" t="str">
        <f>"薛晓燕"</f>
        <v>薛晓燕</v>
      </c>
      <c r="D148" s="4" t="str">
        <f>"20210002426"</f>
        <v>20210002426</v>
      </c>
      <c r="E148" s="4" t="str">
        <f>"女"</f>
        <v>女</v>
      </c>
      <c r="F148" s="5">
        <v>61.9</v>
      </c>
    </row>
    <row r="149" spans="1:6" s="6" customFormat="1" ht="14.25">
      <c r="A149" s="4">
        <v>162</v>
      </c>
      <c r="B149" s="4" t="s">
        <v>6</v>
      </c>
      <c r="C149" s="4" t="str">
        <f>"徐颖"</f>
        <v>徐颖</v>
      </c>
      <c r="D149" s="4" t="str">
        <f>"20210002427"</f>
        <v>20210002427</v>
      </c>
      <c r="E149" s="4" t="str">
        <f>"女"</f>
        <v>女</v>
      </c>
      <c r="F149" s="5">
        <v>0</v>
      </c>
    </row>
    <row r="150" spans="1:6" s="6" customFormat="1" ht="14.25">
      <c r="A150" s="4">
        <v>163</v>
      </c>
      <c r="B150" s="4" t="s">
        <v>6</v>
      </c>
      <c r="C150" s="4" t="str">
        <f>"丁晨雨"</f>
        <v>丁晨雨</v>
      </c>
      <c r="D150" s="4" t="str">
        <f>"20210002428"</f>
        <v>20210002428</v>
      </c>
      <c r="E150" s="4" t="str">
        <f>"女"</f>
        <v>女</v>
      </c>
      <c r="F150" s="5">
        <v>0</v>
      </c>
    </row>
    <row r="151" spans="1:6" s="6" customFormat="1" ht="14.25">
      <c r="A151" s="4">
        <v>94</v>
      </c>
      <c r="B151" s="4" t="s">
        <v>6</v>
      </c>
      <c r="C151" s="4" t="str">
        <f>"王洁"</f>
        <v>王洁</v>
      </c>
      <c r="D151" s="4" t="str">
        <f>"20210002429"</f>
        <v>20210002429</v>
      </c>
      <c r="E151" s="4" t="str">
        <f>"女"</f>
        <v>女</v>
      </c>
      <c r="F151" s="5">
        <v>68.1</v>
      </c>
    </row>
    <row r="152" spans="1:6" s="6" customFormat="1" ht="14.25">
      <c r="A152" s="4">
        <v>132</v>
      </c>
      <c r="B152" s="4" t="s">
        <v>6</v>
      </c>
      <c r="C152" s="4" t="str">
        <f>"黄晓雨"</f>
        <v>黄晓雨</v>
      </c>
      <c r="D152" s="4" t="str">
        <f>"20210002430"</f>
        <v>20210002430</v>
      </c>
      <c r="E152" s="4" t="str">
        <f>"女"</f>
        <v>女</v>
      </c>
      <c r="F152" s="5">
        <v>56.3</v>
      </c>
    </row>
    <row r="153" spans="1:6" s="6" customFormat="1" ht="14.25">
      <c r="A153" s="4">
        <v>164</v>
      </c>
      <c r="B153" s="4" t="s">
        <v>6</v>
      </c>
      <c r="C153" s="4" t="str">
        <f>"张美林"</f>
        <v>张美林</v>
      </c>
      <c r="D153" s="4" t="str">
        <f>"20210002501"</f>
        <v>20210002501</v>
      </c>
      <c r="E153" s="4" t="str">
        <f>"女"</f>
        <v>女</v>
      </c>
      <c r="F153" s="5">
        <v>0</v>
      </c>
    </row>
    <row r="154" spans="1:6" s="6" customFormat="1" ht="14.25">
      <c r="A154" s="4">
        <v>105</v>
      </c>
      <c r="B154" s="4" t="s">
        <v>6</v>
      </c>
      <c r="C154" s="4" t="str">
        <f>"杨健"</f>
        <v>杨健</v>
      </c>
      <c r="D154" s="4" t="str">
        <f>"20210002502"</f>
        <v>20210002502</v>
      </c>
      <c r="E154" s="4" t="str">
        <f>"男"</f>
        <v>男</v>
      </c>
      <c r="F154" s="5">
        <v>64.9</v>
      </c>
    </row>
    <row r="155" spans="1:6" s="6" customFormat="1" ht="14.25">
      <c r="A155" s="4">
        <v>136</v>
      </c>
      <c r="B155" s="4" t="s">
        <v>6</v>
      </c>
      <c r="C155" s="4" t="str">
        <f>"王筝"</f>
        <v>王筝</v>
      </c>
      <c r="D155" s="4" t="str">
        <f>"20210002503"</f>
        <v>20210002503</v>
      </c>
      <c r="E155" s="4" t="str">
        <f>"女"</f>
        <v>女</v>
      </c>
      <c r="F155" s="5">
        <v>53</v>
      </c>
    </row>
    <row r="156" spans="1:6" s="6" customFormat="1" ht="14.25">
      <c r="A156" s="4">
        <v>96</v>
      </c>
      <c r="B156" s="4" t="s">
        <v>6</v>
      </c>
      <c r="C156" s="4" t="str">
        <f>"陈晨"</f>
        <v>陈晨</v>
      </c>
      <c r="D156" s="4" t="str">
        <f>"20210002504"</f>
        <v>20210002504</v>
      </c>
      <c r="E156" s="4" t="str">
        <f>"女"</f>
        <v>女</v>
      </c>
      <c r="F156" s="5">
        <v>67.6</v>
      </c>
    </row>
    <row r="157" spans="1:6" s="6" customFormat="1" ht="14.25">
      <c r="A157" s="4">
        <v>165</v>
      </c>
      <c r="B157" s="4" t="s">
        <v>6</v>
      </c>
      <c r="C157" s="4" t="str">
        <f>"刘晶晶"</f>
        <v>刘晶晶</v>
      </c>
      <c r="D157" s="4" t="str">
        <f>"20210002505"</f>
        <v>20210002505</v>
      </c>
      <c r="E157" s="4" t="str">
        <f>"女"</f>
        <v>女</v>
      </c>
      <c r="F157" s="5">
        <v>0</v>
      </c>
    </row>
    <row r="158" spans="1:6" s="6" customFormat="1" ht="14.25">
      <c r="A158" s="4">
        <v>98</v>
      </c>
      <c r="B158" s="4" t="s">
        <v>6</v>
      </c>
      <c r="C158" s="4" t="str">
        <f>"李晶晶"</f>
        <v>李晶晶</v>
      </c>
      <c r="D158" s="4" t="str">
        <f>"20210002506"</f>
        <v>20210002506</v>
      </c>
      <c r="E158" s="4" t="str">
        <f>"女"</f>
        <v>女</v>
      </c>
      <c r="F158" s="5">
        <v>67.1</v>
      </c>
    </row>
    <row r="159" spans="1:6" s="6" customFormat="1" ht="14.25">
      <c r="A159" s="4">
        <v>97</v>
      </c>
      <c r="B159" s="4" t="s">
        <v>6</v>
      </c>
      <c r="C159" s="4" t="str">
        <f>"戴江秀"</f>
        <v>戴江秀</v>
      </c>
      <c r="D159" s="4" t="str">
        <f>"20210002507"</f>
        <v>20210002507</v>
      </c>
      <c r="E159" s="4" t="str">
        <f>"女"</f>
        <v>女</v>
      </c>
      <c r="F159" s="5">
        <v>67.3</v>
      </c>
    </row>
    <row r="160" spans="1:6" s="6" customFormat="1" ht="14.25">
      <c r="A160" s="4">
        <v>137</v>
      </c>
      <c r="B160" s="4" t="s">
        <v>6</v>
      </c>
      <c r="C160" s="4" t="str">
        <f>"崔智榕"</f>
        <v>崔智榕</v>
      </c>
      <c r="D160" s="4" t="str">
        <f>"20210002508"</f>
        <v>20210002508</v>
      </c>
      <c r="E160" s="4" t="str">
        <f>"女"</f>
        <v>女</v>
      </c>
      <c r="F160" s="5">
        <v>53</v>
      </c>
    </row>
    <row r="161" spans="1:6" s="6" customFormat="1" ht="14.25">
      <c r="A161" s="4">
        <v>75</v>
      </c>
      <c r="B161" s="4" t="s">
        <v>6</v>
      </c>
      <c r="C161" s="4" t="str">
        <f>"吴金梅"</f>
        <v>吴金梅</v>
      </c>
      <c r="D161" s="4" t="str">
        <f>"20210002509"</f>
        <v>20210002509</v>
      </c>
      <c r="E161" s="4" t="str">
        <f>"女"</f>
        <v>女</v>
      </c>
      <c r="F161" s="5">
        <v>75.9</v>
      </c>
    </row>
    <row r="162" spans="1:6" s="6" customFormat="1" ht="14.25">
      <c r="A162" s="4">
        <v>76</v>
      </c>
      <c r="B162" s="4" t="s">
        <v>6</v>
      </c>
      <c r="C162" s="4" t="str">
        <f>"龚金凤"</f>
        <v>龚金凤</v>
      </c>
      <c r="D162" s="4" t="str">
        <f>"20210002510"</f>
        <v>20210002510</v>
      </c>
      <c r="E162" s="4" t="str">
        <f>"女"</f>
        <v>女</v>
      </c>
      <c r="F162" s="5">
        <v>75.9</v>
      </c>
    </row>
    <row r="163" spans="1:6" s="6" customFormat="1" ht="14.25">
      <c r="A163" s="4">
        <v>166</v>
      </c>
      <c r="B163" s="4" t="s">
        <v>6</v>
      </c>
      <c r="C163" s="4" t="str">
        <f>"王语"</f>
        <v>王语</v>
      </c>
      <c r="D163" s="4" t="str">
        <f>"20210002511"</f>
        <v>20210002511</v>
      </c>
      <c r="E163" s="4" t="str">
        <f>"女"</f>
        <v>女</v>
      </c>
      <c r="F163" s="5">
        <v>0</v>
      </c>
    </row>
    <row r="164" spans="1:6" s="6" customFormat="1" ht="14.25">
      <c r="A164" s="4">
        <v>109</v>
      </c>
      <c r="B164" s="4" t="s">
        <v>6</v>
      </c>
      <c r="C164" s="4" t="str">
        <f>"李广昊"</f>
        <v>李广昊</v>
      </c>
      <c r="D164" s="4" t="str">
        <f>"20210002512"</f>
        <v>20210002512</v>
      </c>
      <c r="E164" s="4" t="str">
        <f>"男"</f>
        <v>男</v>
      </c>
      <c r="F164" s="5">
        <v>63.9</v>
      </c>
    </row>
    <row r="165" spans="1:6" s="6" customFormat="1" ht="14.25">
      <c r="A165" s="4">
        <v>129</v>
      </c>
      <c r="B165" s="4" t="s">
        <v>6</v>
      </c>
      <c r="C165" s="4" t="str">
        <f>"侯爱玲"</f>
        <v>侯爱玲</v>
      </c>
      <c r="D165" s="4" t="str">
        <f>"20210002513"</f>
        <v>20210002513</v>
      </c>
      <c r="E165" s="4" t="str">
        <f>"女"</f>
        <v>女</v>
      </c>
      <c r="F165" s="5">
        <v>57.4</v>
      </c>
    </row>
    <row r="166" spans="1:6" s="6" customFormat="1" ht="14.25">
      <c r="A166" s="4">
        <v>121</v>
      </c>
      <c r="B166" s="4" t="s">
        <v>6</v>
      </c>
      <c r="C166" s="4" t="str">
        <f>"李宏芹"</f>
        <v>李宏芹</v>
      </c>
      <c r="D166" s="4" t="str">
        <f>"20210002514"</f>
        <v>20210002514</v>
      </c>
      <c r="E166" s="4" t="str">
        <f>"女"</f>
        <v>女</v>
      </c>
      <c r="F166" s="5">
        <v>60.4</v>
      </c>
    </row>
    <row r="167" spans="1:6" s="6" customFormat="1" ht="14.25">
      <c r="A167" s="4">
        <v>134</v>
      </c>
      <c r="B167" s="4" t="s">
        <v>6</v>
      </c>
      <c r="C167" s="4" t="str">
        <f>"王玥"</f>
        <v>王玥</v>
      </c>
      <c r="D167" s="4" t="str">
        <f>"20210002515"</f>
        <v>20210002515</v>
      </c>
      <c r="E167" s="4" t="str">
        <f>"女"</f>
        <v>女</v>
      </c>
      <c r="F167" s="5">
        <v>55.8</v>
      </c>
    </row>
    <row r="168" spans="1:6" s="6" customFormat="1" ht="14.25">
      <c r="A168" s="4">
        <v>167</v>
      </c>
      <c r="B168" s="4" t="s">
        <v>6</v>
      </c>
      <c r="C168" s="4" t="str">
        <f>"宋飞云"</f>
        <v>宋飞云</v>
      </c>
      <c r="D168" s="4" t="str">
        <f>"20210002516"</f>
        <v>20210002516</v>
      </c>
      <c r="E168" s="4" t="str">
        <f>"女"</f>
        <v>女</v>
      </c>
      <c r="F168" s="5">
        <v>0</v>
      </c>
    </row>
    <row r="169" spans="1:6" s="6" customFormat="1" ht="14.25">
      <c r="A169" s="4">
        <v>102</v>
      </c>
      <c r="B169" s="4" t="s">
        <v>6</v>
      </c>
      <c r="C169" s="4" t="str">
        <f>"汪亚楠"</f>
        <v>汪亚楠</v>
      </c>
      <c r="D169" s="4" t="str">
        <f>"20210002517"</f>
        <v>20210002517</v>
      </c>
      <c r="E169" s="4" t="str">
        <f>"女"</f>
        <v>女</v>
      </c>
      <c r="F169" s="5">
        <v>65.5</v>
      </c>
    </row>
    <row r="170" spans="1:6" s="6" customFormat="1" ht="14.25">
      <c r="A170" s="4">
        <v>173</v>
      </c>
      <c r="B170" s="4" t="s">
        <v>9</v>
      </c>
      <c r="C170" s="4" t="str">
        <f>"陆朋"</f>
        <v>陆朋</v>
      </c>
      <c r="D170" s="4" t="str">
        <f>"20210002518"</f>
        <v>20210002518</v>
      </c>
      <c r="E170" s="4" t="str">
        <f>"男"</f>
        <v>男</v>
      </c>
      <c r="F170" s="5">
        <v>60.4</v>
      </c>
    </row>
    <row r="171" spans="1:6" s="6" customFormat="1" ht="14.25">
      <c r="A171" s="4">
        <v>170</v>
      </c>
      <c r="B171" s="4" t="s">
        <v>9</v>
      </c>
      <c r="C171" s="4" t="str">
        <f>"唐艺"</f>
        <v>唐艺</v>
      </c>
      <c r="D171" s="4" t="str">
        <f>"20210002519"</f>
        <v>20210002519</v>
      </c>
      <c r="E171" s="4" t="str">
        <f>"女"</f>
        <v>女</v>
      </c>
      <c r="F171" s="5">
        <v>68.8</v>
      </c>
    </row>
    <row r="172" spans="1:6" s="6" customFormat="1" ht="14.25">
      <c r="A172" s="4">
        <v>169</v>
      </c>
      <c r="B172" s="4" t="s">
        <v>9</v>
      </c>
      <c r="C172" s="4" t="str">
        <f>"窦娇"</f>
        <v>窦娇</v>
      </c>
      <c r="D172" s="4" t="str">
        <f>"20210002520"</f>
        <v>20210002520</v>
      </c>
      <c r="E172" s="4" t="str">
        <f>"女"</f>
        <v>女</v>
      </c>
      <c r="F172" s="5">
        <v>73.2</v>
      </c>
    </row>
    <row r="173" spans="1:6" s="6" customFormat="1" ht="14.25">
      <c r="A173" s="4">
        <v>178</v>
      </c>
      <c r="B173" s="4" t="s">
        <v>9</v>
      </c>
      <c r="C173" s="4" t="str">
        <f>"李梦轩"</f>
        <v>李梦轩</v>
      </c>
      <c r="D173" s="4" t="str">
        <f>"20210002521"</f>
        <v>20210002521</v>
      </c>
      <c r="E173" s="4" t="str">
        <f>"男"</f>
        <v>男</v>
      </c>
      <c r="F173" s="5">
        <v>0</v>
      </c>
    </row>
    <row r="174" spans="1:6" s="6" customFormat="1" ht="14.25">
      <c r="A174" s="4">
        <v>179</v>
      </c>
      <c r="B174" s="4" t="s">
        <v>9</v>
      </c>
      <c r="C174" s="4" t="str">
        <f>"高爱祥"</f>
        <v>高爱祥</v>
      </c>
      <c r="D174" s="4" t="str">
        <f>"20210002522"</f>
        <v>20210002522</v>
      </c>
      <c r="E174" s="4" t="str">
        <f>"男"</f>
        <v>男</v>
      </c>
      <c r="F174" s="5">
        <v>0</v>
      </c>
    </row>
    <row r="175" spans="1:6" s="6" customFormat="1" ht="14.25">
      <c r="A175" s="4">
        <v>176</v>
      </c>
      <c r="B175" s="4" t="s">
        <v>9</v>
      </c>
      <c r="C175" s="4" t="str">
        <f>"梁秋雁"</f>
        <v>梁秋雁</v>
      </c>
      <c r="D175" s="4" t="str">
        <f>"20210002523"</f>
        <v>20210002523</v>
      </c>
      <c r="E175" s="4" t="str">
        <f>"女"</f>
        <v>女</v>
      </c>
      <c r="F175" s="5">
        <v>60.1</v>
      </c>
    </row>
    <row r="176" spans="1:6" s="6" customFormat="1" ht="14.25">
      <c r="A176" s="4">
        <v>174</v>
      </c>
      <c r="B176" s="4" t="s">
        <v>9</v>
      </c>
      <c r="C176" s="4" t="str">
        <f>"秦玮"</f>
        <v>秦玮</v>
      </c>
      <c r="D176" s="4" t="str">
        <f>"20210002524"</f>
        <v>20210002524</v>
      </c>
      <c r="E176" s="4" t="str">
        <f>"女"</f>
        <v>女</v>
      </c>
      <c r="F176" s="5">
        <v>60.2</v>
      </c>
    </row>
    <row r="177" spans="1:6" s="6" customFormat="1" ht="14.25">
      <c r="A177" s="4">
        <v>171</v>
      </c>
      <c r="B177" s="4" t="s">
        <v>9</v>
      </c>
      <c r="C177" s="4" t="str">
        <f>"张元珍"</f>
        <v>张元珍</v>
      </c>
      <c r="D177" s="4" t="str">
        <f>"20210002525"</f>
        <v>20210002525</v>
      </c>
      <c r="E177" s="4" t="str">
        <f>"女"</f>
        <v>女</v>
      </c>
      <c r="F177" s="5">
        <v>61.6</v>
      </c>
    </row>
    <row r="178" spans="1:6" s="6" customFormat="1" ht="14.25">
      <c r="A178" s="4">
        <v>177</v>
      </c>
      <c r="B178" s="4" t="s">
        <v>9</v>
      </c>
      <c r="C178" s="4" t="str">
        <f>"沈广宝"</f>
        <v>沈广宝</v>
      </c>
      <c r="D178" s="4" t="str">
        <f>"20210002526"</f>
        <v>20210002526</v>
      </c>
      <c r="E178" s="4" t="str">
        <f>"男"</f>
        <v>男</v>
      </c>
      <c r="F178" s="5">
        <v>55.7</v>
      </c>
    </row>
    <row r="179" spans="1:6" s="6" customFormat="1" ht="14.25">
      <c r="A179" s="4">
        <v>175</v>
      </c>
      <c r="B179" s="4" t="s">
        <v>9</v>
      </c>
      <c r="C179" s="4" t="str">
        <f>"张蕾"</f>
        <v>张蕾</v>
      </c>
      <c r="D179" s="4" t="str">
        <f>"20210002527"</f>
        <v>20210002527</v>
      </c>
      <c r="E179" s="4" t="str">
        <f>"女"</f>
        <v>女</v>
      </c>
      <c r="F179" s="5">
        <v>60.2</v>
      </c>
    </row>
    <row r="180" spans="1:6" s="6" customFormat="1" ht="14.25">
      <c r="A180" s="4">
        <v>180</v>
      </c>
      <c r="B180" s="4" t="s">
        <v>9</v>
      </c>
      <c r="C180" s="4" t="str">
        <f>"朱婷婷"</f>
        <v>朱婷婷</v>
      </c>
      <c r="D180" s="4" t="str">
        <f>"20210002528"</f>
        <v>20210002528</v>
      </c>
      <c r="E180" s="4" t="str">
        <f>"女"</f>
        <v>女</v>
      </c>
      <c r="F180" s="5">
        <v>0</v>
      </c>
    </row>
    <row r="181" spans="1:6" s="6" customFormat="1" ht="14.25">
      <c r="A181" s="4">
        <v>172</v>
      </c>
      <c r="B181" s="4" t="s">
        <v>9</v>
      </c>
      <c r="C181" s="4" t="str">
        <f>"李辉"</f>
        <v>李辉</v>
      </c>
      <c r="D181" s="4" t="str">
        <f>"20210002529"</f>
        <v>20210002529</v>
      </c>
      <c r="E181" s="4" t="str">
        <f>"男"</f>
        <v>男</v>
      </c>
      <c r="F181" s="5">
        <v>60.8</v>
      </c>
    </row>
    <row r="182" spans="1:6" s="6" customFormat="1" ht="14.25">
      <c r="A182" s="4">
        <v>168</v>
      </c>
      <c r="B182" s="4" t="s">
        <v>9</v>
      </c>
      <c r="C182" s="4" t="str">
        <f>"张倩"</f>
        <v>张倩</v>
      </c>
      <c r="D182" s="4" t="str">
        <f>"20210002530"</f>
        <v>20210002530</v>
      </c>
      <c r="E182" s="4" t="str">
        <f>"女"</f>
        <v>女</v>
      </c>
      <c r="F182" s="5">
        <v>79.8</v>
      </c>
    </row>
    <row r="183" spans="1:6" s="6" customFormat="1" ht="14.25">
      <c r="A183" s="4">
        <v>246</v>
      </c>
      <c r="B183" s="4" t="s">
        <v>5</v>
      </c>
      <c r="C183" s="4" t="str">
        <f>"陈琪"</f>
        <v>陈琪</v>
      </c>
      <c r="D183" s="4" t="str">
        <f>"20210002601"</f>
        <v>20210002601</v>
      </c>
      <c r="E183" s="4" t="str">
        <f>"女"</f>
        <v>女</v>
      </c>
      <c r="F183" s="5">
        <v>65.8</v>
      </c>
    </row>
    <row r="184" spans="1:6" s="6" customFormat="1" ht="14.25">
      <c r="A184" s="4">
        <v>252</v>
      </c>
      <c r="B184" s="4" t="s">
        <v>5</v>
      </c>
      <c r="C184" s="4" t="str">
        <f>"邬建超"</f>
        <v>邬建超</v>
      </c>
      <c r="D184" s="4" t="str">
        <f>"20210002602"</f>
        <v>20210002602</v>
      </c>
      <c r="E184" s="4" t="str">
        <f>"女"</f>
        <v>女</v>
      </c>
      <c r="F184" s="5">
        <v>65.3</v>
      </c>
    </row>
    <row r="185" spans="1:6" s="6" customFormat="1" ht="14.25">
      <c r="A185" s="4">
        <v>331</v>
      </c>
      <c r="B185" s="4" t="s">
        <v>5</v>
      </c>
      <c r="C185" s="4" t="str">
        <f>"阳盛凯"</f>
        <v>阳盛凯</v>
      </c>
      <c r="D185" s="4" t="str">
        <f>"20210002603"</f>
        <v>20210002603</v>
      </c>
      <c r="E185" s="4" t="str">
        <f>"男"</f>
        <v>男</v>
      </c>
      <c r="F185" s="5">
        <v>0</v>
      </c>
    </row>
    <row r="186" spans="1:6" s="6" customFormat="1" ht="14.25">
      <c r="A186" s="4">
        <v>248</v>
      </c>
      <c r="B186" s="4" t="s">
        <v>5</v>
      </c>
      <c r="C186" s="4" t="str">
        <f>"李宏宗"</f>
        <v>李宏宗</v>
      </c>
      <c r="D186" s="4" t="str">
        <f>"20210002604"</f>
        <v>20210002604</v>
      </c>
      <c r="E186" s="4" t="str">
        <f>"男"</f>
        <v>男</v>
      </c>
      <c r="F186" s="5">
        <v>65.5</v>
      </c>
    </row>
    <row r="187" spans="1:6" s="6" customFormat="1" ht="14.25">
      <c r="A187" s="4">
        <v>332</v>
      </c>
      <c r="B187" s="4" t="s">
        <v>5</v>
      </c>
      <c r="C187" s="4" t="str">
        <f>"金臣晨"</f>
        <v>金臣晨</v>
      </c>
      <c r="D187" s="4" t="str">
        <f>"20210002605"</f>
        <v>20210002605</v>
      </c>
      <c r="E187" s="4" t="str">
        <f>"女"</f>
        <v>女</v>
      </c>
      <c r="F187" s="5">
        <v>0</v>
      </c>
    </row>
    <row r="188" spans="1:6" s="6" customFormat="1" ht="14.25">
      <c r="A188" s="4">
        <v>308</v>
      </c>
      <c r="B188" s="4" t="s">
        <v>5</v>
      </c>
      <c r="C188" s="4" t="str">
        <f>"王晓青"</f>
        <v>王晓青</v>
      </c>
      <c r="D188" s="4" t="str">
        <f>"20210002606"</f>
        <v>20210002606</v>
      </c>
      <c r="E188" s="4" t="str">
        <f>"女"</f>
        <v>女</v>
      </c>
      <c r="F188" s="5">
        <v>56.7</v>
      </c>
    </row>
    <row r="189" spans="1:6" s="6" customFormat="1" ht="14.25">
      <c r="A189" s="4">
        <v>213</v>
      </c>
      <c r="B189" s="4" t="s">
        <v>5</v>
      </c>
      <c r="C189" s="4" t="str">
        <f>"徐燕"</f>
        <v>徐燕</v>
      </c>
      <c r="D189" s="4" t="str">
        <f>"20210002607"</f>
        <v>20210002607</v>
      </c>
      <c r="E189" s="4" t="str">
        <f>"女"</f>
        <v>女</v>
      </c>
      <c r="F189" s="5">
        <v>70.9</v>
      </c>
    </row>
    <row r="190" spans="1:6" s="6" customFormat="1" ht="14.25">
      <c r="A190" s="4">
        <v>276</v>
      </c>
      <c r="B190" s="4" t="s">
        <v>5</v>
      </c>
      <c r="C190" s="4" t="str">
        <f>"黄灵巧"</f>
        <v>黄灵巧</v>
      </c>
      <c r="D190" s="4" t="str">
        <f>"20210002608"</f>
        <v>20210002608</v>
      </c>
      <c r="E190" s="4" t="str">
        <f>"女"</f>
        <v>女</v>
      </c>
      <c r="F190" s="5">
        <v>62.4</v>
      </c>
    </row>
    <row r="191" spans="1:6" s="6" customFormat="1" ht="14.25">
      <c r="A191" s="4">
        <v>330</v>
      </c>
      <c r="B191" s="4" t="s">
        <v>5</v>
      </c>
      <c r="C191" s="4" t="str">
        <f>"陈巧玲"</f>
        <v>陈巧玲</v>
      </c>
      <c r="D191" s="4" t="str">
        <f>"20210002609"</f>
        <v>20210002609</v>
      </c>
      <c r="E191" s="4" t="str">
        <f>"女"</f>
        <v>女</v>
      </c>
      <c r="F191" s="5">
        <v>43.7</v>
      </c>
    </row>
    <row r="192" spans="1:6" s="6" customFormat="1" ht="14.25">
      <c r="A192" s="4">
        <v>182</v>
      </c>
      <c r="B192" s="4" t="s">
        <v>5</v>
      </c>
      <c r="C192" s="4" t="str">
        <f>"陈林玉"</f>
        <v>陈林玉</v>
      </c>
      <c r="D192" s="4" t="str">
        <f>"20210002610"</f>
        <v>20210002610</v>
      </c>
      <c r="E192" s="4" t="str">
        <f>"女"</f>
        <v>女</v>
      </c>
      <c r="F192" s="5">
        <v>84</v>
      </c>
    </row>
    <row r="193" spans="1:6" s="6" customFormat="1" ht="14.25">
      <c r="A193" s="4">
        <v>187</v>
      </c>
      <c r="B193" s="4" t="s">
        <v>5</v>
      </c>
      <c r="C193" s="4" t="str">
        <f>"周媛"</f>
        <v>周媛</v>
      </c>
      <c r="D193" s="4" t="str">
        <f>"20210002611"</f>
        <v>20210002611</v>
      </c>
      <c r="E193" s="4" t="str">
        <f>"女"</f>
        <v>女</v>
      </c>
      <c r="F193" s="5">
        <v>78.8</v>
      </c>
    </row>
    <row r="194" spans="1:6" s="6" customFormat="1" ht="14.25">
      <c r="A194" s="4">
        <v>333</v>
      </c>
      <c r="B194" s="4" t="s">
        <v>5</v>
      </c>
      <c r="C194" s="4" t="str">
        <f>"孙潇雄"</f>
        <v>孙潇雄</v>
      </c>
      <c r="D194" s="4" t="str">
        <f>"20210002612"</f>
        <v>20210002612</v>
      </c>
      <c r="E194" s="4" t="str">
        <f>"男"</f>
        <v>男</v>
      </c>
      <c r="F194" s="5">
        <v>0</v>
      </c>
    </row>
    <row r="195" spans="1:6" s="6" customFormat="1" ht="14.25">
      <c r="A195" s="4">
        <v>281</v>
      </c>
      <c r="B195" s="4" t="s">
        <v>5</v>
      </c>
      <c r="C195" s="4" t="str">
        <f>"李秋阳"</f>
        <v>李秋阳</v>
      </c>
      <c r="D195" s="4" t="str">
        <f>"20210002613"</f>
        <v>20210002613</v>
      </c>
      <c r="E195" s="4" t="str">
        <f>"男"</f>
        <v>男</v>
      </c>
      <c r="F195" s="5">
        <v>61.6</v>
      </c>
    </row>
    <row r="196" spans="1:6" s="6" customFormat="1" ht="14.25">
      <c r="A196" s="4">
        <v>249</v>
      </c>
      <c r="B196" s="4" t="s">
        <v>5</v>
      </c>
      <c r="C196" s="4" t="str">
        <f>"王婷玉"</f>
        <v>王婷玉</v>
      </c>
      <c r="D196" s="4" t="str">
        <f>"20210002614"</f>
        <v>20210002614</v>
      </c>
      <c r="E196" s="4" t="str">
        <f>"女"</f>
        <v>女</v>
      </c>
      <c r="F196" s="5">
        <v>65.5</v>
      </c>
    </row>
    <row r="197" spans="1:6" s="6" customFormat="1" ht="14.25">
      <c r="A197" s="4">
        <v>334</v>
      </c>
      <c r="B197" s="4" t="s">
        <v>5</v>
      </c>
      <c r="C197" s="4" t="str">
        <f>"李兹梅"</f>
        <v>李兹梅</v>
      </c>
      <c r="D197" s="4" t="str">
        <f>"20210002615"</f>
        <v>20210002615</v>
      </c>
      <c r="E197" s="4" t="str">
        <f>"女"</f>
        <v>女</v>
      </c>
      <c r="F197" s="5">
        <v>0</v>
      </c>
    </row>
    <row r="198" spans="1:6" s="6" customFormat="1" ht="14.25">
      <c r="A198" s="4">
        <v>274</v>
      </c>
      <c r="B198" s="4" t="s">
        <v>5</v>
      </c>
      <c r="C198" s="4" t="str">
        <f>"董月"</f>
        <v>董月</v>
      </c>
      <c r="D198" s="4" t="str">
        <f>"20210002616"</f>
        <v>20210002616</v>
      </c>
      <c r="E198" s="4" t="str">
        <f>"女"</f>
        <v>女</v>
      </c>
      <c r="F198" s="5">
        <v>62.5</v>
      </c>
    </row>
    <row r="199" spans="1:6" s="6" customFormat="1" ht="14.25">
      <c r="A199" s="4">
        <v>243</v>
      </c>
      <c r="B199" s="4" t="s">
        <v>5</v>
      </c>
      <c r="C199" s="4" t="str">
        <f>"刘洁"</f>
        <v>刘洁</v>
      </c>
      <c r="D199" s="4" t="str">
        <f>"20210002617"</f>
        <v>20210002617</v>
      </c>
      <c r="E199" s="4" t="str">
        <f>"女"</f>
        <v>女</v>
      </c>
      <c r="F199" s="5">
        <v>66.2</v>
      </c>
    </row>
    <row r="200" spans="1:6" s="6" customFormat="1" ht="14.25">
      <c r="A200" s="4">
        <v>335</v>
      </c>
      <c r="B200" s="4" t="s">
        <v>5</v>
      </c>
      <c r="C200" s="4" t="str">
        <f>"陆蓉蓉"</f>
        <v>陆蓉蓉</v>
      </c>
      <c r="D200" s="4" t="str">
        <f>"20210002618"</f>
        <v>20210002618</v>
      </c>
      <c r="E200" s="4" t="str">
        <f>"女"</f>
        <v>女</v>
      </c>
      <c r="F200" s="5">
        <v>0</v>
      </c>
    </row>
    <row r="201" spans="1:6" s="6" customFormat="1" ht="14.25">
      <c r="A201" s="4">
        <v>324</v>
      </c>
      <c r="B201" s="4" t="s">
        <v>5</v>
      </c>
      <c r="C201" s="4" t="str">
        <f>"丁琪"</f>
        <v>丁琪</v>
      </c>
      <c r="D201" s="4" t="str">
        <f>"20210002619"</f>
        <v>20210002619</v>
      </c>
      <c r="E201" s="4" t="str">
        <f>"女"</f>
        <v>女</v>
      </c>
      <c r="F201" s="5">
        <v>51.7</v>
      </c>
    </row>
    <row r="202" spans="1:6" s="6" customFormat="1" ht="14.25">
      <c r="A202" s="4">
        <v>336</v>
      </c>
      <c r="B202" s="4" t="s">
        <v>5</v>
      </c>
      <c r="C202" s="4" t="str">
        <f>"葛菲"</f>
        <v>葛菲</v>
      </c>
      <c r="D202" s="4" t="str">
        <f>"20210002620"</f>
        <v>20210002620</v>
      </c>
      <c r="E202" s="4" t="str">
        <f>"女"</f>
        <v>女</v>
      </c>
      <c r="F202" s="5">
        <v>0</v>
      </c>
    </row>
    <row r="203" spans="1:6" s="6" customFormat="1" ht="14.25">
      <c r="A203" s="4">
        <v>194</v>
      </c>
      <c r="B203" s="4" t="s">
        <v>5</v>
      </c>
      <c r="C203" s="4" t="str">
        <f>"朱晓敏"</f>
        <v>朱晓敏</v>
      </c>
      <c r="D203" s="4" t="str">
        <f>"20210002621"</f>
        <v>20210002621</v>
      </c>
      <c r="E203" s="4" t="str">
        <f>"女"</f>
        <v>女</v>
      </c>
      <c r="F203" s="5">
        <v>75.2</v>
      </c>
    </row>
    <row r="204" spans="1:6" s="6" customFormat="1" ht="14.25">
      <c r="A204" s="4">
        <v>337</v>
      </c>
      <c r="B204" s="4" t="s">
        <v>5</v>
      </c>
      <c r="C204" s="4" t="str">
        <f>"陈厚美"</f>
        <v>陈厚美</v>
      </c>
      <c r="D204" s="4" t="str">
        <f>"20210002622"</f>
        <v>20210002622</v>
      </c>
      <c r="E204" s="4" t="str">
        <f>"女"</f>
        <v>女</v>
      </c>
      <c r="F204" s="5">
        <v>0</v>
      </c>
    </row>
    <row r="205" spans="1:6" s="6" customFormat="1" ht="14.25">
      <c r="A205" s="4">
        <v>236</v>
      </c>
      <c r="B205" s="4" t="s">
        <v>5</v>
      </c>
      <c r="C205" s="4" t="str">
        <f>"陈丹丹"</f>
        <v>陈丹丹</v>
      </c>
      <c r="D205" s="4" t="str">
        <f>"20210002623"</f>
        <v>20210002623</v>
      </c>
      <c r="E205" s="4" t="str">
        <f>"女"</f>
        <v>女</v>
      </c>
      <c r="F205" s="5">
        <v>67.1</v>
      </c>
    </row>
    <row r="206" spans="1:6" s="6" customFormat="1" ht="14.25">
      <c r="A206" s="4">
        <v>338</v>
      </c>
      <c r="B206" s="4" t="s">
        <v>5</v>
      </c>
      <c r="C206" s="4" t="str">
        <f>"孙跃"</f>
        <v>孙跃</v>
      </c>
      <c r="D206" s="4" t="str">
        <f>"20210002624"</f>
        <v>20210002624</v>
      </c>
      <c r="E206" s="4" t="str">
        <f>"女"</f>
        <v>女</v>
      </c>
      <c r="F206" s="5">
        <v>0</v>
      </c>
    </row>
    <row r="207" spans="1:6" s="6" customFormat="1" ht="14.25">
      <c r="A207" s="4">
        <v>339</v>
      </c>
      <c r="B207" s="4" t="s">
        <v>5</v>
      </c>
      <c r="C207" s="4" t="str">
        <f>"高飞"</f>
        <v>高飞</v>
      </c>
      <c r="D207" s="4" t="str">
        <f>"20210002625"</f>
        <v>20210002625</v>
      </c>
      <c r="E207" s="4" t="str">
        <f>"男"</f>
        <v>男</v>
      </c>
      <c r="F207" s="5">
        <v>0</v>
      </c>
    </row>
    <row r="208" spans="1:6" s="6" customFormat="1" ht="14.25">
      <c r="A208" s="4">
        <v>200</v>
      </c>
      <c r="B208" s="4" t="s">
        <v>5</v>
      </c>
      <c r="C208" s="4" t="str">
        <f>"刘金艳"</f>
        <v>刘金艳</v>
      </c>
      <c r="D208" s="4" t="str">
        <f>"20210002626"</f>
        <v>20210002626</v>
      </c>
      <c r="E208" s="4" t="str">
        <f>"女"</f>
        <v>女</v>
      </c>
      <c r="F208" s="5">
        <v>74</v>
      </c>
    </row>
    <row r="209" spans="1:6" s="6" customFormat="1" ht="14.25">
      <c r="A209" s="4">
        <v>262</v>
      </c>
      <c r="B209" s="4" t="s">
        <v>5</v>
      </c>
      <c r="C209" s="4" t="str">
        <f>"张致远"</f>
        <v>张致远</v>
      </c>
      <c r="D209" s="4" t="str">
        <f>"20210002627"</f>
        <v>20210002627</v>
      </c>
      <c r="E209" s="4" t="str">
        <f>"男"</f>
        <v>男</v>
      </c>
      <c r="F209" s="5">
        <v>64</v>
      </c>
    </row>
    <row r="210" spans="1:6" s="6" customFormat="1" ht="14.25">
      <c r="A210" s="4">
        <v>340</v>
      </c>
      <c r="B210" s="4" t="s">
        <v>5</v>
      </c>
      <c r="C210" s="4" t="str">
        <f>"徐乃强"</f>
        <v>徐乃强</v>
      </c>
      <c r="D210" s="4" t="str">
        <f>"20210002628"</f>
        <v>20210002628</v>
      </c>
      <c r="E210" s="4" t="str">
        <f>"男"</f>
        <v>男</v>
      </c>
      <c r="F210" s="5">
        <v>0</v>
      </c>
    </row>
    <row r="211" spans="1:6" s="6" customFormat="1" ht="14.25">
      <c r="A211" s="4">
        <v>270</v>
      </c>
      <c r="B211" s="4" t="s">
        <v>5</v>
      </c>
      <c r="C211" s="4" t="str">
        <f>"佟义云"</f>
        <v>佟义云</v>
      </c>
      <c r="D211" s="4" t="str">
        <f>"20210002629"</f>
        <v>20210002629</v>
      </c>
      <c r="E211" s="4" t="str">
        <f>"女"</f>
        <v>女</v>
      </c>
      <c r="F211" s="5">
        <v>62.9</v>
      </c>
    </row>
    <row r="212" spans="1:6" s="6" customFormat="1" ht="14.25">
      <c r="A212" s="4">
        <v>284</v>
      </c>
      <c r="B212" s="4" t="s">
        <v>5</v>
      </c>
      <c r="C212" s="4" t="str">
        <f>"施晶晶"</f>
        <v>施晶晶</v>
      </c>
      <c r="D212" s="4" t="str">
        <f>"20210002630"</f>
        <v>20210002630</v>
      </c>
      <c r="E212" s="4" t="str">
        <f>"女"</f>
        <v>女</v>
      </c>
      <c r="F212" s="5">
        <v>61.3</v>
      </c>
    </row>
    <row r="213" spans="1:6" s="6" customFormat="1" ht="14.25">
      <c r="A213" s="4">
        <v>341</v>
      </c>
      <c r="B213" s="4" t="s">
        <v>5</v>
      </c>
      <c r="C213" s="4" t="str">
        <f>"乔琼"</f>
        <v>乔琼</v>
      </c>
      <c r="D213" s="4" t="str">
        <f>"20210002701"</f>
        <v>20210002701</v>
      </c>
      <c r="E213" s="4" t="str">
        <f>"女"</f>
        <v>女</v>
      </c>
      <c r="F213" s="5">
        <v>0</v>
      </c>
    </row>
    <row r="214" spans="1:6" s="6" customFormat="1" ht="14.25">
      <c r="A214" s="4">
        <v>342</v>
      </c>
      <c r="B214" s="4" t="s">
        <v>5</v>
      </c>
      <c r="C214" s="4" t="str">
        <f>"王春娟"</f>
        <v>王春娟</v>
      </c>
      <c r="D214" s="4" t="str">
        <f>"20210002702"</f>
        <v>20210002702</v>
      </c>
      <c r="E214" s="4" t="str">
        <f>"女"</f>
        <v>女</v>
      </c>
      <c r="F214" s="5">
        <v>0</v>
      </c>
    </row>
    <row r="215" spans="1:6" s="6" customFormat="1" ht="14.25">
      <c r="A215" s="4">
        <v>278</v>
      </c>
      <c r="B215" s="4" t="s">
        <v>5</v>
      </c>
      <c r="C215" s="4" t="str">
        <f>"范良勇"</f>
        <v>范良勇</v>
      </c>
      <c r="D215" s="4" t="str">
        <f>"20210002703"</f>
        <v>20210002703</v>
      </c>
      <c r="E215" s="4" t="str">
        <f>"男"</f>
        <v>男</v>
      </c>
      <c r="F215" s="5">
        <v>62.1</v>
      </c>
    </row>
    <row r="216" spans="1:6" s="6" customFormat="1" ht="14.25">
      <c r="A216" s="4">
        <v>215</v>
      </c>
      <c r="B216" s="4" t="s">
        <v>5</v>
      </c>
      <c r="C216" s="4" t="str">
        <f>"干华睿"</f>
        <v>干华睿</v>
      </c>
      <c r="D216" s="4" t="str">
        <f>"20210002704"</f>
        <v>20210002704</v>
      </c>
      <c r="E216" s="4" t="str">
        <f>"男"</f>
        <v>男</v>
      </c>
      <c r="F216" s="5">
        <v>70.6</v>
      </c>
    </row>
    <row r="217" spans="1:6" s="6" customFormat="1" ht="14.25">
      <c r="A217" s="4">
        <v>343</v>
      </c>
      <c r="B217" s="4" t="s">
        <v>5</v>
      </c>
      <c r="C217" s="4" t="str">
        <f>"江晓潇"</f>
        <v>江晓潇</v>
      </c>
      <c r="D217" s="4" t="str">
        <f>"20210002705"</f>
        <v>20210002705</v>
      </c>
      <c r="E217" s="4" t="str">
        <f>"女"</f>
        <v>女</v>
      </c>
      <c r="F217" s="5">
        <v>0</v>
      </c>
    </row>
    <row r="218" spans="1:6" s="6" customFormat="1" ht="14.25">
      <c r="A218" s="4">
        <v>311</v>
      </c>
      <c r="B218" s="4" t="s">
        <v>5</v>
      </c>
      <c r="C218" s="4" t="str">
        <f>"叶鹏"</f>
        <v>叶鹏</v>
      </c>
      <c r="D218" s="4" t="str">
        <f>"20210002706"</f>
        <v>20210002706</v>
      </c>
      <c r="E218" s="4" t="str">
        <f>"男"</f>
        <v>男</v>
      </c>
      <c r="F218" s="5">
        <v>56.5</v>
      </c>
    </row>
    <row r="219" spans="1:6" s="6" customFormat="1" ht="14.25">
      <c r="A219" s="4">
        <v>260</v>
      </c>
      <c r="B219" s="4" t="s">
        <v>5</v>
      </c>
      <c r="C219" s="4" t="str">
        <f>"施恒菲"</f>
        <v>施恒菲</v>
      </c>
      <c r="D219" s="4" t="str">
        <f>"20210002707"</f>
        <v>20210002707</v>
      </c>
      <c r="E219" s="4" t="str">
        <f>"女"</f>
        <v>女</v>
      </c>
      <c r="F219" s="5">
        <v>64.2</v>
      </c>
    </row>
    <row r="220" spans="1:6" s="6" customFormat="1" ht="14.25">
      <c r="A220" s="4">
        <v>264</v>
      </c>
      <c r="B220" s="4" t="s">
        <v>5</v>
      </c>
      <c r="C220" s="4" t="str">
        <f>"王顶红"</f>
        <v>王顶红</v>
      </c>
      <c r="D220" s="4" t="str">
        <f>"20210002708"</f>
        <v>20210002708</v>
      </c>
      <c r="E220" s="4" t="str">
        <f>"女"</f>
        <v>女</v>
      </c>
      <c r="F220" s="5">
        <v>63.6</v>
      </c>
    </row>
    <row r="221" spans="1:6" s="6" customFormat="1" ht="14.25">
      <c r="A221" s="4">
        <v>344</v>
      </c>
      <c r="B221" s="4" t="s">
        <v>5</v>
      </c>
      <c r="C221" s="4" t="str">
        <f>"郑修清"</f>
        <v>郑修清</v>
      </c>
      <c r="D221" s="4" t="str">
        <f>"20210002709"</f>
        <v>20210002709</v>
      </c>
      <c r="E221" s="4" t="str">
        <f>"男"</f>
        <v>男</v>
      </c>
      <c r="F221" s="5">
        <v>0</v>
      </c>
    </row>
    <row r="222" spans="1:6" s="6" customFormat="1" ht="14.25">
      <c r="A222" s="4">
        <v>345</v>
      </c>
      <c r="B222" s="4" t="s">
        <v>5</v>
      </c>
      <c r="C222" s="4" t="str">
        <f>"佘春莹"</f>
        <v>佘春莹</v>
      </c>
      <c r="D222" s="4" t="str">
        <f>"20210002710"</f>
        <v>20210002710</v>
      </c>
      <c r="E222" s="4" t="str">
        <f>"女"</f>
        <v>女</v>
      </c>
      <c r="F222" s="5">
        <v>0</v>
      </c>
    </row>
    <row r="223" spans="1:6" s="6" customFormat="1" ht="14.25">
      <c r="A223" s="4">
        <v>346</v>
      </c>
      <c r="B223" s="4" t="s">
        <v>5</v>
      </c>
      <c r="C223" s="4" t="str">
        <f>"李国胜"</f>
        <v>李国胜</v>
      </c>
      <c r="D223" s="4" t="str">
        <f>"20210002711"</f>
        <v>20210002711</v>
      </c>
      <c r="E223" s="4" t="str">
        <f>"男"</f>
        <v>男</v>
      </c>
      <c r="F223" s="5">
        <v>0</v>
      </c>
    </row>
    <row r="224" spans="1:6" s="6" customFormat="1" ht="14.25">
      <c r="A224" s="4">
        <v>328</v>
      </c>
      <c r="B224" s="4" t="s">
        <v>5</v>
      </c>
      <c r="C224" s="4" t="str">
        <f>"余娟"</f>
        <v>余娟</v>
      </c>
      <c r="D224" s="4" t="str">
        <f>"20210002712"</f>
        <v>20210002712</v>
      </c>
      <c r="E224" s="4" t="str">
        <f>"女"</f>
        <v>女</v>
      </c>
      <c r="F224" s="5">
        <v>50.1</v>
      </c>
    </row>
    <row r="225" spans="1:6" s="6" customFormat="1" ht="14.25">
      <c r="A225" s="4">
        <v>316</v>
      </c>
      <c r="B225" s="4" t="s">
        <v>5</v>
      </c>
      <c r="C225" s="4" t="str">
        <f>"姜万福"</f>
        <v>姜万福</v>
      </c>
      <c r="D225" s="4" t="str">
        <f>"20210002713"</f>
        <v>20210002713</v>
      </c>
      <c r="E225" s="4" t="str">
        <f>"男"</f>
        <v>男</v>
      </c>
      <c r="F225" s="5">
        <v>56.1</v>
      </c>
    </row>
    <row r="226" spans="1:6" s="6" customFormat="1" ht="14.25">
      <c r="A226" s="4">
        <v>210</v>
      </c>
      <c r="B226" s="4" t="s">
        <v>5</v>
      </c>
      <c r="C226" s="4" t="str">
        <f>"王金越"</f>
        <v>王金越</v>
      </c>
      <c r="D226" s="4" t="str">
        <f>"20210002714"</f>
        <v>20210002714</v>
      </c>
      <c r="E226" s="4" t="str">
        <f>"女"</f>
        <v>女</v>
      </c>
      <c r="F226" s="5">
        <v>71.6</v>
      </c>
    </row>
    <row r="227" spans="1:6" s="6" customFormat="1" ht="14.25">
      <c r="A227" s="4">
        <v>224</v>
      </c>
      <c r="B227" s="4" t="s">
        <v>5</v>
      </c>
      <c r="C227" s="4" t="str">
        <f>"卞玲玉"</f>
        <v>卞玲玉</v>
      </c>
      <c r="D227" s="4" t="str">
        <f>"20210002715"</f>
        <v>20210002715</v>
      </c>
      <c r="E227" s="4" t="str">
        <f>"女"</f>
        <v>女</v>
      </c>
      <c r="F227" s="5">
        <v>69.1</v>
      </c>
    </row>
    <row r="228" spans="1:6" s="6" customFormat="1" ht="14.25">
      <c r="A228" s="4">
        <v>285</v>
      </c>
      <c r="B228" s="4" t="s">
        <v>5</v>
      </c>
      <c r="C228" s="4" t="str">
        <f>"孙睿"</f>
        <v>孙睿</v>
      </c>
      <c r="D228" s="4" t="str">
        <f>"20210002716"</f>
        <v>20210002716</v>
      </c>
      <c r="E228" s="4" t="str">
        <f>"女"</f>
        <v>女</v>
      </c>
      <c r="F228" s="5">
        <v>61.3</v>
      </c>
    </row>
    <row r="229" spans="1:6" s="6" customFormat="1" ht="14.25">
      <c r="A229" s="4">
        <v>313</v>
      </c>
      <c r="B229" s="4" t="s">
        <v>5</v>
      </c>
      <c r="C229" s="4" t="str">
        <f>"赵忠强"</f>
        <v>赵忠强</v>
      </c>
      <c r="D229" s="4" t="str">
        <f>"20210002717"</f>
        <v>20210002717</v>
      </c>
      <c r="E229" s="4" t="str">
        <f>"男"</f>
        <v>男</v>
      </c>
      <c r="F229" s="5">
        <v>56.3</v>
      </c>
    </row>
    <row r="230" spans="1:6" s="6" customFormat="1" ht="14.25">
      <c r="A230" s="4">
        <v>347</v>
      </c>
      <c r="B230" s="4" t="s">
        <v>5</v>
      </c>
      <c r="C230" s="4" t="str">
        <f>"赵金敏"</f>
        <v>赵金敏</v>
      </c>
      <c r="D230" s="4" t="str">
        <f>"20210002718"</f>
        <v>20210002718</v>
      </c>
      <c r="E230" s="4" t="str">
        <f>"女"</f>
        <v>女</v>
      </c>
      <c r="F230" s="5">
        <v>0</v>
      </c>
    </row>
    <row r="231" spans="1:6" s="6" customFormat="1" ht="14.25">
      <c r="A231" s="4">
        <v>290</v>
      </c>
      <c r="B231" s="4" t="s">
        <v>5</v>
      </c>
      <c r="C231" s="4" t="str">
        <f>"王伟雨"</f>
        <v>王伟雨</v>
      </c>
      <c r="D231" s="4" t="str">
        <f>"20210002719"</f>
        <v>20210002719</v>
      </c>
      <c r="E231" s="4" t="str">
        <f>"女"</f>
        <v>女</v>
      </c>
      <c r="F231" s="5">
        <v>60.5</v>
      </c>
    </row>
    <row r="232" spans="1:6" s="6" customFormat="1" ht="14.25">
      <c r="A232" s="4">
        <v>231</v>
      </c>
      <c r="B232" s="4" t="s">
        <v>5</v>
      </c>
      <c r="C232" s="4" t="str">
        <f>"张爱玉"</f>
        <v>张爱玉</v>
      </c>
      <c r="D232" s="4" t="str">
        <f>"20210002720"</f>
        <v>20210002720</v>
      </c>
      <c r="E232" s="4" t="str">
        <f>"女"</f>
        <v>女</v>
      </c>
      <c r="F232" s="5">
        <v>68.1</v>
      </c>
    </row>
    <row r="233" spans="1:6" s="6" customFormat="1" ht="14.25">
      <c r="A233" s="4">
        <v>348</v>
      </c>
      <c r="B233" s="4" t="s">
        <v>5</v>
      </c>
      <c r="C233" s="4" t="str">
        <f>"纵科展"</f>
        <v>纵科展</v>
      </c>
      <c r="D233" s="4" t="str">
        <f>"20210002721"</f>
        <v>20210002721</v>
      </c>
      <c r="E233" s="4" t="str">
        <f>"男"</f>
        <v>男</v>
      </c>
      <c r="F233" s="5">
        <v>0</v>
      </c>
    </row>
    <row r="234" spans="1:6" s="6" customFormat="1" ht="14.25">
      <c r="A234" s="4">
        <v>349</v>
      </c>
      <c r="B234" s="4" t="s">
        <v>5</v>
      </c>
      <c r="C234" s="4" t="str">
        <f>"钱倩"</f>
        <v>钱倩</v>
      </c>
      <c r="D234" s="4" t="str">
        <f>"20210002722"</f>
        <v>20210002722</v>
      </c>
      <c r="E234" s="4" t="str">
        <f>"女"</f>
        <v>女</v>
      </c>
      <c r="F234" s="5">
        <v>0</v>
      </c>
    </row>
    <row r="235" spans="1:6" s="6" customFormat="1" ht="14.25">
      <c r="A235" s="4">
        <v>190</v>
      </c>
      <c r="B235" s="4" t="s">
        <v>5</v>
      </c>
      <c r="C235" s="4" t="str">
        <f>"邵爱文"</f>
        <v>邵爱文</v>
      </c>
      <c r="D235" s="4" t="str">
        <f>"20210002723"</f>
        <v>20210002723</v>
      </c>
      <c r="E235" s="4" t="str">
        <f>"男"</f>
        <v>男</v>
      </c>
      <c r="F235" s="5">
        <v>77.3</v>
      </c>
    </row>
    <row r="236" spans="1:6" s="6" customFormat="1" ht="14.25">
      <c r="A236" s="4">
        <v>225</v>
      </c>
      <c r="B236" s="4" t="s">
        <v>5</v>
      </c>
      <c r="C236" s="4" t="str">
        <f>"王长红"</f>
        <v>王长红</v>
      </c>
      <c r="D236" s="4" t="str">
        <f>"20210002724"</f>
        <v>20210002724</v>
      </c>
      <c r="E236" s="4" t="str">
        <f>"女"</f>
        <v>女</v>
      </c>
      <c r="F236" s="5">
        <v>69.1</v>
      </c>
    </row>
    <row r="237" spans="1:6" s="6" customFormat="1" ht="14.25">
      <c r="A237" s="4">
        <v>291</v>
      </c>
      <c r="B237" s="4" t="s">
        <v>5</v>
      </c>
      <c r="C237" s="4" t="str">
        <f>"李荣蓉"</f>
        <v>李荣蓉</v>
      </c>
      <c r="D237" s="4" t="str">
        <f>"20210002725"</f>
        <v>20210002725</v>
      </c>
      <c r="E237" s="4" t="str">
        <f>"女"</f>
        <v>女</v>
      </c>
      <c r="F237" s="5">
        <v>60.3</v>
      </c>
    </row>
    <row r="238" spans="1:6" s="6" customFormat="1" ht="14.25">
      <c r="A238" s="4">
        <v>242</v>
      </c>
      <c r="B238" s="4" t="s">
        <v>5</v>
      </c>
      <c r="C238" s="4" t="str">
        <f>"王志刚"</f>
        <v>王志刚</v>
      </c>
      <c r="D238" s="4" t="str">
        <f>"20210002726"</f>
        <v>20210002726</v>
      </c>
      <c r="E238" s="4" t="str">
        <f>"男"</f>
        <v>男</v>
      </c>
      <c r="F238" s="5">
        <v>66.4</v>
      </c>
    </row>
    <row r="239" spans="1:6" s="6" customFormat="1" ht="14.25">
      <c r="A239" s="4">
        <v>320</v>
      </c>
      <c r="B239" s="4" t="s">
        <v>5</v>
      </c>
      <c r="C239" s="4" t="str">
        <f>"刘明明"</f>
        <v>刘明明</v>
      </c>
      <c r="D239" s="4" t="str">
        <f>"20210002727"</f>
        <v>20210002727</v>
      </c>
      <c r="E239" s="4" t="str">
        <f>"男"</f>
        <v>男</v>
      </c>
      <c r="F239" s="5">
        <v>53.9</v>
      </c>
    </row>
    <row r="240" spans="1:6" s="6" customFormat="1" ht="14.25">
      <c r="A240" s="4">
        <v>350</v>
      </c>
      <c r="B240" s="4" t="s">
        <v>5</v>
      </c>
      <c r="C240" s="4" t="str">
        <f>"张宏静"</f>
        <v>张宏静</v>
      </c>
      <c r="D240" s="4" t="str">
        <f>"20210002728"</f>
        <v>20210002728</v>
      </c>
      <c r="E240" s="4" t="str">
        <f>"女"</f>
        <v>女</v>
      </c>
      <c r="F240" s="5">
        <v>0</v>
      </c>
    </row>
    <row r="241" spans="1:6" s="6" customFormat="1" ht="14.25">
      <c r="A241" s="4">
        <v>351</v>
      </c>
      <c r="B241" s="4" t="s">
        <v>5</v>
      </c>
      <c r="C241" s="4" t="str">
        <f>"王慧"</f>
        <v>王慧</v>
      </c>
      <c r="D241" s="4" t="str">
        <f>"20210002729"</f>
        <v>20210002729</v>
      </c>
      <c r="E241" s="4" t="str">
        <f>"女"</f>
        <v>女</v>
      </c>
      <c r="F241" s="5">
        <v>0</v>
      </c>
    </row>
    <row r="242" spans="1:6" s="6" customFormat="1" ht="14.25">
      <c r="A242" s="4">
        <v>289</v>
      </c>
      <c r="B242" s="4" t="s">
        <v>5</v>
      </c>
      <c r="C242" s="4" t="str">
        <f>"李笑澜"</f>
        <v>李笑澜</v>
      </c>
      <c r="D242" s="4" t="str">
        <f>"20210002730"</f>
        <v>20210002730</v>
      </c>
      <c r="E242" s="4" t="str">
        <f>"女"</f>
        <v>女</v>
      </c>
      <c r="F242" s="5">
        <v>60.6</v>
      </c>
    </row>
    <row r="243" spans="1:6" s="6" customFormat="1" ht="14.25">
      <c r="A243" s="4">
        <v>352</v>
      </c>
      <c r="B243" s="4" t="s">
        <v>5</v>
      </c>
      <c r="C243" s="4" t="str">
        <f>"华洢鋆"</f>
        <v>华洢鋆</v>
      </c>
      <c r="D243" s="4" t="str">
        <f>"20210002801"</f>
        <v>20210002801</v>
      </c>
      <c r="E243" s="4" t="str">
        <f>"女"</f>
        <v>女</v>
      </c>
      <c r="F243" s="5">
        <v>0</v>
      </c>
    </row>
    <row r="244" spans="1:6" s="6" customFormat="1" ht="14.25">
      <c r="A244" s="4">
        <v>353</v>
      </c>
      <c r="B244" s="4" t="s">
        <v>5</v>
      </c>
      <c r="C244" s="4" t="str">
        <f>"潘洁"</f>
        <v>潘洁</v>
      </c>
      <c r="D244" s="4" t="str">
        <f>"20210002802"</f>
        <v>20210002802</v>
      </c>
      <c r="E244" s="4" t="str">
        <f>"女"</f>
        <v>女</v>
      </c>
      <c r="F244" s="5">
        <v>0</v>
      </c>
    </row>
    <row r="245" spans="1:6" s="6" customFormat="1" ht="14.25">
      <c r="A245" s="4">
        <v>354</v>
      </c>
      <c r="B245" s="4" t="s">
        <v>5</v>
      </c>
      <c r="C245" s="4" t="str">
        <f>"毛应涛"</f>
        <v>毛应涛</v>
      </c>
      <c r="D245" s="4" t="str">
        <f>"20210002803"</f>
        <v>20210002803</v>
      </c>
      <c r="E245" s="4" t="str">
        <f>"男"</f>
        <v>男</v>
      </c>
      <c r="F245" s="5">
        <v>0</v>
      </c>
    </row>
    <row r="246" spans="1:6" s="6" customFormat="1" ht="14.25">
      <c r="A246" s="4">
        <v>310</v>
      </c>
      <c r="B246" s="4" t="s">
        <v>5</v>
      </c>
      <c r="C246" s="4" t="str">
        <f>"杨玉姝"</f>
        <v>杨玉姝</v>
      </c>
      <c r="D246" s="4" t="str">
        <f>"20210002804"</f>
        <v>20210002804</v>
      </c>
      <c r="E246" s="4" t="str">
        <f>"女"</f>
        <v>女</v>
      </c>
      <c r="F246" s="5">
        <v>56.6</v>
      </c>
    </row>
    <row r="247" spans="1:6" s="6" customFormat="1" ht="14.25">
      <c r="A247" s="4">
        <v>183</v>
      </c>
      <c r="B247" s="4" t="s">
        <v>5</v>
      </c>
      <c r="C247" s="4" t="str">
        <f>"陈艺"</f>
        <v>陈艺</v>
      </c>
      <c r="D247" s="4" t="str">
        <f>"20210002805"</f>
        <v>20210002805</v>
      </c>
      <c r="E247" s="4" t="str">
        <f>"女"</f>
        <v>女</v>
      </c>
      <c r="F247" s="5">
        <v>82.1</v>
      </c>
    </row>
    <row r="248" spans="1:6" s="6" customFormat="1" ht="14.25">
      <c r="A248" s="4">
        <v>250</v>
      </c>
      <c r="B248" s="4" t="s">
        <v>5</v>
      </c>
      <c r="C248" s="4" t="str">
        <f>"徐洁"</f>
        <v>徐洁</v>
      </c>
      <c r="D248" s="4" t="str">
        <f>"20210002806"</f>
        <v>20210002806</v>
      </c>
      <c r="E248" s="4" t="str">
        <f>"女"</f>
        <v>女</v>
      </c>
      <c r="F248" s="5">
        <v>65.5</v>
      </c>
    </row>
    <row r="249" spans="1:6" s="6" customFormat="1" ht="14.25">
      <c r="A249" s="4">
        <v>223</v>
      </c>
      <c r="B249" s="4" t="s">
        <v>5</v>
      </c>
      <c r="C249" s="4" t="str">
        <f>"倪梦菱"</f>
        <v>倪梦菱</v>
      </c>
      <c r="D249" s="4" t="str">
        <f>"20210002807"</f>
        <v>20210002807</v>
      </c>
      <c r="E249" s="4" t="str">
        <f>"女"</f>
        <v>女</v>
      </c>
      <c r="F249" s="5">
        <v>69.3</v>
      </c>
    </row>
    <row r="250" spans="1:6" s="6" customFormat="1" ht="14.25">
      <c r="A250" s="4">
        <v>283</v>
      </c>
      <c r="B250" s="4" t="s">
        <v>5</v>
      </c>
      <c r="C250" s="4" t="str">
        <f>"王朝叶"</f>
        <v>王朝叶</v>
      </c>
      <c r="D250" s="4" t="str">
        <f>"20210002808"</f>
        <v>20210002808</v>
      </c>
      <c r="E250" s="4" t="str">
        <f>"女"</f>
        <v>女</v>
      </c>
      <c r="F250" s="5">
        <v>61.4</v>
      </c>
    </row>
    <row r="251" spans="1:6" s="6" customFormat="1" ht="14.25">
      <c r="A251" s="4">
        <v>265</v>
      </c>
      <c r="B251" s="4" t="s">
        <v>5</v>
      </c>
      <c r="C251" s="4" t="str">
        <f>"孟爱娣"</f>
        <v>孟爱娣</v>
      </c>
      <c r="D251" s="4" t="str">
        <f>"20210002809"</f>
        <v>20210002809</v>
      </c>
      <c r="E251" s="4" t="str">
        <f>"女"</f>
        <v>女</v>
      </c>
      <c r="F251" s="5">
        <v>63.5</v>
      </c>
    </row>
    <row r="252" spans="1:6" s="6" customFormat="1" ht="14.25">
      <c r="A252" s="4">
        <v>355</v>
      </c>
      <c r="B252" s="4" t="s">
        <v>5</v>
      </c>
      <c r="C252" s="4" t="str">
        <f>"赵欣"</f>
        <v>赵欣</v>
      </c>
      <c r="D252" s="4" t="str">
        <f>"20210002810"</f>
        <v>20210002810</v>
      </c>
      <c r="E252" s="4" t="str">
        <f>"女"</f>
        <v>女</v>
      </c>
      <c r="F252" s="5">
        <v>0</v>
      </c>
    </row>
    <row r="253" spans="1:6" s="6" customFormat="1" ht="14.25">
      <c r="A253" s="4">
        <v>356</v>
      </c>
      <c r="B253" s="4" t="s">
        <v>5</v>
      </c>
      <c r="C253" s="4" t="str">
        <f>"朱堃"</f>
        <v>朱堃</v>
      </c>
      <c r="D253" s="4" t="str">
        <f>"20210002811"</f>
        <v>20210002811</v>
      </c>
      <c r="E253" s="4" t="str">
        <f>"男"</f>
        <v>男</v>
      </c>
      <c r="F253" s="5">
        <v>0</v>
      </c>
    </row>
    <row r="254" spans="1:6" s="6" customFormat="1" ht="14.25">
      <c r="A254" s="4">
        <v>357</v>
      </c>
      <c r="B254" s="4" t="s">
        <v>5</v>
      </c>
      <c r="C254" s="4" t="str">
        <f>"陈静"</f>
        <v>陈静</v>
      </c>
      <c r="D254" s="4" t="str">
        <f>"20210002812"</f>
        <v>20210002812</v>
      </c>
      <c r="E254" s="4" t="str">
        <f>"女"</f>
        <v>女</v>
      </c>
      <c r="F254" s="5">
        <v>0</v>
      </c>
    </row>
    <row r="255" spans="1:6" s="6" customFormat="1" ht="14.25">
      <c r="A255" s="4">
        <v>267</v>
      </c>
      <c r="B255" s="4" t="s">
        <v>5</v>
      </c>
      <c r="C255" s="4" t="str">
        <f>"陶润泽"</f>
        <v>陶润泽</v>
      </c>
      <c r="D255" s="4" t="str">
        <f>"20210002813"</f>
        <v>20210002813</v>
      </c>
      <c r="E255" s="4" t="str">
        <f>"男"</f>
        <v>男</v>
      </c>
      <c r="F255" s="5">
        <v>63.1</v>
      </c>
    </row>
    <row r="256" spans="1:6" s="6" customFormat="1" ht="14.25">
      <c r="A256" s="4">
        <v>268</v>
      </c>
      <c r="B256" s="4" t="s">
        <v>5</v>
      </c>
      <c r="C256" s="4" t="str">
        <f>"刘华亭"</f>
        <v>刘华亭</v>
      </c>
      <c r="D256" s="4" t="str">
        <f>"20210002814"</f>
        <v>20210002814</v>
      </c>
      <c r="E256" s="4" t="str">
        <f>"女"</f>
        <v>女</v>
      </c>
      <c r="F256" s="5">
        <v>63</v>
      </c>
    </row>
    <row r="257" spans="1:6" s="6" customFormat="1" ht="14.25">
      <c r="A257" s="4">
        <v>302</v>
      </c>
      <c r="B257" s="4" t="s">
        <v>5</v>
      </c>
      <c r="C257" s="4" t="str">
        <f>"仇媛媛"</f>
        <v>仇媛媛</v>
      </c>
      <c r="D257" s="4" t="str">
        <f>"20210002815"</f>
        <v>20210002815</v>
      </c>
      <c r="E257" s="4" t="str">
        <f>"女"</f>
        <v>女</v>
      </c>
      <c r="F257" s="5">
        <v>57.7</v>
      </c>
    </row>
    <row r="258" spans="1:6" s="6" customFormat="1" ht="14.25">
      <c r="A258" s="4">
        <v>358</v>
      </c>
      <c r="B258" s="4" t="s">
        <v>5</v>
      </c>
      <c r="C258" s="4" t="str">
        <f>"黄秋雨"</f>
        <v>黄秋雨</v>
      </c>
      <c r="D258" s="4" t="str">
        <f>"20210002816"</f>
        <v>20210002816</v>
      </c>
      <c r="E258" s="4" t="str">
        <f>"女"</f>
        <v>女</v>
      </c>
      <c r="F258" s="5">
        <v>0</v>
      </c>
    </row>
    <row r="259" spans="1:6" s="6" customFormat="1" ht="14.25">
      <c r="A259" s="4">
        <v>359</v>
      </c>
      <c r="B259" s="4" t="s">
        <v>5</v>
      </c>
      <c r="C259" s="4" t="str">
        <f>"吴晓春"</f>
        <v>吴晓春</v>
      </c>
      <c r="D259" s="4" t="str">
        <f>"20210002817"</f>
        <v>20210002817</v>
      </c>
      <c r="E259" s="4" t="str">
        <f>"女"</f>
        <v>女</v>
      </c>
      <c r="F259" s="5">
        <v>0</v>
      </c>
    </row>
    <row r="260" spans="1:6" s="6" customFormat="1" ht="14.25">
      <c r="A260" s="4">
        <v>244</v>
      </c>
      <c r="B260" s="4" t="s">
        <v>5</v>
      </c>
      <c r="C260" s="4" t="str">
        <f>"陶梅珍"</f>
        <v>陶梅珍</v>
      </c>
      <c r="D260" s="4" t="str">
        <f>"20210002818"</f>
        <v>20210002818</v>
      </c>
      <c r="E260" s="4" t="str">
        <f>"女"</f>
        <v>女</v>
      </c>
      <c r="F260" s="5">
        <v>66.1</v>
      </c>
    </row>
    <row r="261" spans="1:6" s="6" customFormat="1" ht="14.25">
      <c r="A261" s="4">
        <v>307</v>
      </c>
      <c r="B261" s="4" t="s">
        <v>5</v>
      </c>
      <c r="C261" s="4" t="str">
        <f>"龚丽"</f>
        <v>龚丽</v>
      </c>
      <c r="D261" s="4" t="str">
        <f>"20210002819"</f>
        <v>20210002819</v>
      </c>
      <c r="E261" s="4" t="str">
        <f>"女"</f>
        <v>女</v>
      </c>
      <c r="F261" s="5">
        <v>56.8</v>
      </c>
    </row>
    <row r="262" spans="1:6" s="6" customFormat="1" ht="14.25">
      <c r="A262" s="4">
        <v>259</v>
      </c>
      <c r="B262" s="4" t="s">
        <v>5</v>
      </c>
      <c r="C262" s="4" t="str">
        <f>"徐文凤"</f>
        <v>徐文凤</v>
      </c>
      <c r="D262" s="4" t="str">
        <f>"20210002820"</f>
        <v>20210002820</v>
      </c>
      <c r="E262" s="4" t="str">
        <f>"女"</f>
        <v>女</v>
      </c>
      <c r="F262" s="5">
        <v>64.5</v>
      </c>
    </row>
    <row r="263" spans="1:6" s="6" customFormat="1" ht="14.25">
      <c r="A263" s="4">
        <v>360</v>
      </c>
      <c r="B263" s="4" t="s">
        <v>5</v>
      </c>
      <c r="C263" s="4" t="str">
        <f>"陶悦"</f>
        <v>陶悦</v>
      </c>
      <c r="D263" s="4" t="str">
        <f>"20210002821"</f>
        <v>20210002821</v>
      </c>
      <c r="E263" s="4" t="str">
        <f>"女"</f>
        <v>女</v>
      </c>
      <c r="F263" s="5">
        <v>0</v>
      </c>
    </row>
    <row r="264" spans="1:6" s="6" customFormat="1" ht="14.25">
      <c r="A264" s="4">
        <v>296</v>
      </c>
      <c r="B264" s="4" t="s">
        <v>5</v>
      </c>
      <c r="C264" s="4" t="str">
        <f>"林后媛"</f>
        <v>林后媛</v>
      </c>
      <c r="D264" s="4" t="str">
        <f>"20210002822"</f>
        <v>20210002822</v>
      </c>
      <c r="E264" s="4" t="str">
        <f>"女"</f>
        <v>女</v>
      </c>
      <c r="F264" s="5">
        <v>59.7</v>
      </c>
    </row>
    <row r="265" spans="1:6" s="6" customFormat="1" ht="14.25">
      <c r="A265" s="4">
        <v>361</v>
      </c>
      <c r="B265" s="4" t="s">
        <v>5</v>
      </c>
      <c r="C265" s="4" t="str">
        <f>"李成娟"</f>
        <v>李成娟</v>
      </c>
      <c r="D265" s="4" t="str">
        <f>"20210002823"</f>
        <v>20210002823</v>
      </c>
      <c r="E265" s="4" t="str">
        <f>"女"</f>
        <v>女</v>
      </c>
      <c r="F265" s="5">
        <v>0</v>
      </c>
    </row>
    <row r="266" spans="1:6" s="6" customFormat="1" ht="14.25">
      <c r="A266" s="4">
        <v>256</v>
      </c>
      <c r="B266" s="4" t="s">
        <v>5</v>
      </c>
      <c r="C266" s="4" t="str">
        <f>"刘来明"</f>
        <v>刘来明</v>
      </c>
      <c r="D266" s="4" t="str">
        <f>"20210002824"</f>
        <v>20210002824</v>
      </c>
      <c r="E266" s="4" t="str">
        <f>"男"</f>
        <v>男</v>
      </c>
      <c r="F266" s="5">
        <v>65.1</v>
      </c>
    </row>
    <row r="267" spans="1:6" s="6" customFormat="1" ht="14.25">
      <c r="A267" s="4">
        <v>181</v>
      </c>
      <c r="B267" s="4" t="s">
        <v>5</v>
      </c>
      <c r="C267" s="4" t="str">
        <f>"仲晨"</f>
        <v>仲晨</v>
      </c>
      <c r="D267" s="4" t="str">
        <f>"20210002825"</f>
        <v>20210002825</v>
      </c>
      <c r="E267" s="4" t="str">
        <f>"男"</f>
        <v>男</v>
      </c>
      <c r="F267" s="5">
        <v>84.3</v>
      </c>
    </row>
    <row r="268" spans="1:6" s="6" customFormat="1" ht="14.25">
      <c r="A268" s="4">
        <v>258</v>
      </c>
      <c r="B268" s="4" t="s">
        <v>5</v>
      </c>
      <c r="C268" s="4" t="str">
        <f>"费嘉玲"</f>
        <v>费嘉玲</v>
      </c>
      <c r="D268" s="4" t="str">
        <f>"20210002826"</f>
        <v>20210002826</v>
      </c>
      <c r="E268" s="4" t="str">
        <f>"女"</f>
        <v>女</v>
      </c>
      <c r="F268" s="5">
        <v>64.7</v>
      </c>
    </row>
    <row r="269" spans="1:6" s="6" customFormat="1" ht="14.25">
      <c r="A269" s="4">
        <v>198</v>
      </c>
      <c r="B269" s="4" t="s">
        <v>5</v>
      </c>
      <c r="C269" s="4" t="str">
        <f>"王丽娟"</f>
        <v>王丽娟</v>
      </c>
      <c r="D269" s="4" t="str">
        <f>"20210002827"</f>
        <v>20210002827</v>
      </c>
      <c r="E269" s="4" t="str">
        <f>"女"</f>
        <v>女</v>
      </c>
      <c r="F269" s="5">
        <v>74.4</v>
      </c>
    </row>
    <row r="270" spans="1:6" s="6" customFormat="1" ht="14.25">
      <c r="A270" s="4">
        <v>362</v>
      </c>
      <c r="B270" s="4" t="s">
        <v>5</v>
      </c>
      <c r="C270" s="4" t="str">
        <f>"毛雨"</f>
        <v>毛雨</v>
      </c>
      <c r="D270" s="4" t="str">
        <f>"20210002828"</f>
        <v>20210002828</v>
      </c>
      <c r="E270" s="4" t="str">
        <f>"女"</f>
        <v>女</v>
      </c>
      <c r="F270" s="5">
        <v>0</v>
      </c>
    </row>
    <row r="271" spans="1:6" s="6" customFormat="1" ht="14.25">
      <c r="A271" s="4">
        <v>203</v>
      </c>
      <c r="B271" s="4" t="s">
        <v>5</v>
      </c>
      <c r="C271" s="4" t="str">
        <f>"俞登峰"</f>
        <v>俞登峰</v>
      </c>
      <c r="D271" s="4" t="str">
        <f>"20210002829"</f>
        <v>20210002829</v>
      </c>
      <c r="E271" s="4" t="str">
        <f>"男"</f>
        <v>男</v>
      </c>
      <c r="F271" s="5">
        <v>73.4</v>
      </c>
    </row>
    <row r="272" spans="1:6" s="6" customFormat="1" ht="14.25">
      <c r="A272" s="4">
        <v>363</v>
      </c>
      <c r="B272" s="4" t="s">
        <v>5</v>
      </c>
      <c r="C272" s="4" t="str">
        <f>"郭文静"</f>
        <v>郭文静</v>
      </c>
      <c r="D272" s="4" t="str">
        <f>"20210002830"</f>
        <v>20210002830</v>
      </c>
      <c r="E272" s="4" t="str">
        <f>"男"</f>
        <v>男</v>
      </c>
      <c r="F272" s="5">
        <v>0</v>
      </c>
    </row>
    <row r="273" spans="1:6" s="6" customFormat="1" ht="14.25">
      <c r="A273" s="4">
        <v>364</v>
      </c>
      <c r="B273" s="4" t="s">
        <v>5</v>
      </c>
      <c r="C273" s="4" t="str">
        <f>"刁秋萍"</f>
        <v>刁秋萍</v>
      </c>
      <c r="D273" s="4" t="str">
        <f>"20210002901"</f>
        <v>20210002901</v>
      </c>
      <c r="E273" s="4" t="str">
        <f>"女"</f>
        <v>女</v>
      </c>
      <c r="F273" s="5">
        <v>0</v>
      </c>
    </row>
    <row r="274" spans="1:6" s="6" customFormat="1" ht="14.25">
      <c r="A274" s="4">
        <v>365</v>
      </c>
      <c r="B274" s="4" t="s">
        <v>5</v>
      </c>
      <c r="C274" s="4" t="str">
        <f>"肖有伟"</f>
        <v>肖有伟</v>
      </c>
      <c r="D274" s="4" t="str">
        <f>"20210002902"</f>
        <v>20210002902</v>
      </c>
      <c r="E274" s="4" t="str">
        <f>"男"</f>
        <v>男</v>
      </c>
      <c r="F274" s="5">
        <v>0</v>
      </c>
    </row>
    <row r="275" spans="1:6" s="6" customFormat="1" ht="14.25">
      <c r="A275" s="4">
        <v>366</v>
      </c>
      <c r="B275" s="4" t="s">
        <v>5</v>
      </c>
      <c r="C275" s="4" t="str">
        <f>"倪彩宝"</f>
        <v>倪彩宝</v>
      </c>
      <c r="D275" s="4" t="str">
        <f>"20210002903"</f>
        <v>20210002903</v>
      </c>
      <c r="E275" s="4" t="str">
        <f>"男"</f>
        <v>男</v>
      </c>
      <c r="F275" s="5">
        <v>0</v>
      </c>
    </row>
    <row r="276" spans="1:6" s="6" customFormat="1" ht="14.25">
      <c r="A276" s="4">
        <v>367</v>
      </c>
      <c r="B276" s="4" t="s">
        <v>5</v>
      </c>
      <c r="C276" s="4" t="str">
        <f>"周嘉璐"</f>
        <v>周嘉璐</v>
      </c>
      <c r="D276" s="4" t="str">
        <f>"20210002904"</f>
        <v>20210002904</v>
      </c>
      <c r="E276" s="4" t="str">
        <f>"女"</f>
        <v>女</v>
      </c>
      <c r="F276" s="5">
        <v>0</v>
      </c>
    </row>
    <row r="277" spans="1:6" s="6" customFormat="1" ht="14.25">
      <c r="A277" s="4">
        <v>220</v>
      </c>
      <c r="B277" s="4" t="s">
        <v>5</v>
      </c>
      <c r="C277" s="4" t="str">
        <f>"胡杰"</f>
        <v>胡杰</v>
      </c>
      <c r="D277" s="4" t="str">
        <f>"20210002905"</f>
        <v>20210002905</v>
      </c>
      <c r="E277" s="4" t="str">
        <f>"男"</f>
        <v>男</v>
      </c>
      <c r="F277" s="5">
        <v>69.8</v>
      </c>
    </row>
    <row r="278" spans="1:6" s="6" customFormat="1" ht="14.25">
      <c r="A278" s="4">
        <v>368</v>
      </c>
      <c r="B278" s="4" t="s">
        <v>5</v>
      </c>
      <c r="C278" s="4" t="str">
        <f>"董沁玉"</f>
        <v>董沁玉</v>
      </c>
      <c r="D278" s="4" t="str">
        <f>"20210002906"</f>
        <v>20210002906</v>
      </c>
      <c r="E278" s="4" t="str">
        <f>"女"</f>
        <v>女</v>
      </c>
      <c r="F278" s="5">
        <v>0</v>
      </c>
    </row>
    <row r="279" spans="1:6" s="6" customFormat="1" ht="14.25">
      <c r="A279" s="4">
        <v>227</v>
      </c>
      <c r="B279" s="4" t="s">
        <v>5</v>
      </c>
      <c r="C279" s="4" t="str">
        <f>"李雪"</f>
        <v>李雪</v>
      </c>
      <c r="D279" s="4" t="str">
        <f>"20210002907"</f>
        <v>20210002907</v>
      </c>
      <c r="E279" s="4" t="str">
        <f>"女"</f>
        <v>女</v>
      </c>
      <c r="F279" s="5">
        <v>68.8</v>
      </c>
    </row>
    <row r="280" spans="1:6" s="6" customFormat="1" ht="14.25">
      <c r="A280" s="4">
        <v>369</v>
      </c>
      <c r="B280" s="4" t="s">
        <v>5</v>
      </c>
      <c r="C280" s="4" t="str">
        <f>"於洋"</f>
        <v>於洋</v>
      </c>
      <c r="D280" s="4" t="str">
        <f>"20210002908"</f>
        <v>20210002908</v>
      </c>
      <c r="E280" s="4" t="str">
        <f>"女"</f>
        <v>女</v>
      </c>
      <c r="F280" s="5">
        <v>0</v>
      </c>
    </row>
    <row r="281" spans="1:6" s="6" customFormat="1" ht="14.25">
      <c r="A281" s="4">
        <v>219</v>
      </c>
      <c r="B281" s="4" t="s">
        <v>5</v>
      </c>
      <c r="C281" s="4" t="str">
        <f>"陈源"</f>
        <v>陈源</v>
      </c>
      <c r="D281" s="4" t="str">
        <f>"20210002909"</f>
        <v>20210002909</v>
      </c>
      <c r="E281" s="4" t="str">
        <f>"女"</f>
        <v>女</v>
      </c>
      <c r="F281" s="5">
        <v>70.2</v>
      </c>
    </row>
    <row r="282" spans="1:6" s="6" customFormat="1" ht="14.25">
      <c r="A282" s="4">
        <v>370</v>
      </c>
      <c r="B282" s="4" t="s">
        <v>5</v>
      </c>
      <c r="C282" s="4" t="str">
        <f>"周欣玮"</f>
        <v>周欣玮</v>
      </c>
      <c r="D282" s="4" t="str">
        <f>"20210002910"</f>
        <v>20210002910</v>
      </c>
      <c r="E282" s="4" t="str">
        <f>"女"</f>
        <v>女</v>
      </c>
      <c r="F282" s="5">
        <v>0</v>
      </c>
    </row>
    <row r="283" spans="1:6" s="6" customFormat="1" ht="14.25">
      <c r="A283" s="4">
        <v>253</v>
      </c>
      <c r="B283" s="4" t="s">
        <v>5</v>
      </c>
      <c r="C283" s="4" t="str">
        <f>"李婷婷"</f>
        <v>李婷婷</v>
      </c>
      <c r="D283" s="4" t="str">
        <f>"20210002911"</f>
        <v>20210002911</v>
      </c>
      <c r="E283" s="4" t="str">
        <f>"女"</f>
        <v>女</v>
      </c>
      <c r="F283" s="5">
        <v>65.2</v>
      </c>
    </row>
    <row r="284" spans="1:6" s="6" customFormat="1" ht="14.25">
      <c r="A284" s="4">
        <v>266</v>
      </c>
      <c r="B284" s="4" t="s">
        <v>5</v>
      </c>
      <c r="C284" s="4" t="str">
        <f>"曹宏悦"</f>
        <v>曹宏悦</v>
      </c>
      <c r="D284" s="4" t="str">
        <f>"20210002912"</f>
        <v>20210002912</v>
      </c>
      <c r="E284" s="4" t="str">
        <f>"男"</f>
        <v>男</v>
      </c>
      <c r="F284" s="5">
        <v>63.2</v>
      </c>
    </row>
    <row r="285" spans="1:6" s="6" customFormat="1" ht="14.25">
      <c r="A285" s="4">
        <v>371</v>
      </c>
      <c r="B285" s="4" t="s">
        <v>5</v>
      </c>
      <c r="C285" s="4" t="str">
        <f>"吴京俸"</f>
        <v>吴京俸</v>
      </c>
      <c r="D285" s="4" t="str">
        <f>"20210002913"</f>
        <v>20210002913</v>
      </c>
      <c r="E285" s="4" t="str">
        <f>"女"</f>
        <v>女</v>
      </c>
      <c r="F285" s="5">
        <v>0</v>
      </c>
    </row>
    <row r="286" spans="1:6" s="6" customFormat="1" ht="14.25">
      <c r="A286" s="4">
        <v>372</v>
      </c>
      <c r="B286" s="4" t="s">
        <v>5</v>
      </c>
      <c r="C286" s="4" t="str">
        <f>"冯大彦"</f>
        <v>冯大彦</v>
      </c>
      <c r="D286" s="4" t="str">
        <f>"20210002914"</f>
        <v>20210002914</v>
      </c>
      <c r="E286" s="4" t="str">
        <f>"男"</f>
        <v>男</v>
      </c>
      <c r="F286" s="5">
        <v>0</v>
      </c>
    </row>
    <row r="287" spans="1:6" s="6" customFormat="1" ht="14.25">
      <c r="A287" s="4">
        <v>373</v>
      </c>
      <c r="B287" s="4" t="s">
        <v>5</v>
      </c>
      <c r="C287" s="4" t="str">
        <f>"沈志雯"</f>
        <v>沈志雯</v>
      </c>
      <c r="D287" s="4" t="str">
        <f>"20210002915"</f>
        <v>20210002915</v>
      </c>
      <c r="E287" s="4" t="str">
        <f>"女"</f>
        <v>女</v>
      </c>
      <c r="F287" s="5">
        <v>0</v>
      </c>
    </row>
    <row r="288" spans="1:6" s="6" customFormat="1" ht="14.25">
      <c r="A288" s="4">
        <v>374</v>
      </c>
      <c r="B288" s="4" t="s">
        <v>5</v>
      </c>
      <c r="C288" s="4" t="str">
        <f>"陈嘉鑫"</f>
        <v>陈嘉鑫</v>
      </c>
      <c r="D288" s="4" t="str">
        <f>"20210002916"</f>
        <v>20210002916</v>
      </c>
      <c r="E288" s="4" t="str">
        <f>"男"</f>
        <v>男</v>
      </c>
      <c r="F288" s="5">
        <v>0</v>
      </c>
    </row>
    <row r="289" spans="1:6" s="6" customFormat="1" ht="14.25">
      <c r="A289" s="4">
        <v>303</v>
      </c>
      <c r="B289" s="4" t="s">
        <v>5</v>
      </c>
      <c r="C289" s="4" t="str">
        <f>"陆开红"</f>
        <v>陆开红</v>
      </c>
      <c r="D289" s="4" t="str">
        <f>"20210002917"</f>
        <v>20210002917</v>
      </c>
      <c r="E289" s="4" t="str">
        <f>"女"</f>
        <v>女</v>
      </c>
      <c r="F289" s="5">
        <v>57.4</v>
      </c>
    </row>
    <row r="290" spans="1:6" s="6" customFormat="1" ht="14.25">
      <c r="A290" s="4">
        <v>205</v>
      </c>
      <c r="B290" s="4" t="s">
        <v>5</v>
      </c>
      <c r="C290" s="4" t="str">
        <f>"刘慧"</f>
        <v>刘慧</v>
      </c>
      <c r="D290" s="4" t="str">
        <f>"20210002918"</f>
        <v>20210002918</v>
      </c>
      <c r="E290" s="4" t="str">
        <f>"女"</f>
        <v>女</v>
      </c>
      <c r="F290" s="5">
        <v>72.7</v>
      </c>
    </row>
    <row r="291" spans="1:6" s="6" customFormat="1" ht="14.25">
      <c r="A291" s="4">
        <v>272</v>
      </c>
      <c r="B291" s="4" t="s">
        <v>5</v>
      </c>
      <c r="C291" s="4" t="str">
        <f>"王睿"</f>
        <v>王睿</v>
      </c>
      <c r="D291" s="4" t="str">
        <f>"20210002919"</f>
        <v>20210002919</v>
      </c>
      <c r="E291" s="4" t="str">
        <f>"男"</f>
        <v>男</v>
      </c>
      <c r="F291" s="5">
        <v>62.6</v>
      </c>
    </row>
    <row r="292" spans="1:6" s="6" customFormat="1" ht="14.25">
      <c r="A292" s="4">
        <v>375</v>
      </c>
      <c r="B292" s="4" t="s">
        <v>5</v>
      </c>
      <c r="C292" s="4" t="str">
        <f>"汪泽晓"</f>
        <v>汪泽晓</v>
      </c>
      <c r="D292" s="4" t="str">
        <f>"20210002920"</f>
        <v>20210002920</v>
      </c>
      <c r="E292" s="4" t="str">
        <f>"女"</f>
        <v>女</v>
      </c>
      <c r="F292" s="5">
        <v>0</v>
      </c>
    </row>
    <row r="293" spans="1:6" s="6" customFormat="1" ht="14.25">
      <c r="A293" s="4">
        <v>376</v>
      </c>
      <c r="B293" s="4" t="s">
        <v>5</v>
      </c>
      <c r="C293" s="4" t="str">
        <f>"杨来成"</f>
        <v>杨来成</v>
      </c>
      <c r="D293" s="4" t="str">
        <f>"20210002921"</f>
        <v>20210002921</v>
      </c>
      <c r="E293" s="4" t="str">
        <f>"男"</f>
        <v>男</v>
      </c>
      <c r="F293" s="5">
        <v>0</v>
      </c>
    </row>
    <row r="294" spans="1:6" s="6" customFormat="1" ht="14.25">
      <c r="A294" s="4">
        <v>239</v>
      </c>
      <c r="B294" s="4" t="s">
        <v>5</v>
      </c>
      <c r="C294" s="4" t="str">
        <f>"梁金柱"</f>
        <v>梁金柱</v>
      </c>
      <c r="D294" s="4" t="str">
        <f>"20210002922"</f>
        <v>20210002922</v>
      </c>
      <c r="E294" s="4" t="str">
        <f>"男"</f>
        <v>男</v>
      </c>
      <c r="F294" s="5">
        <v>66.7</v>
      </c>
    </row>
    <row r="295" spans="1:6" s="6" customFormat="1" ht="14.25">
      <c r="A295" s="4">
        <v>188</v>
      </c>
      <c r="B295" s="4" t="s">
        <v>5</v>
      </c>
      <c r="C295" s="4" t="str">
        <f>"朱兆君"</f>
        <v>朱兆君</v>
      </c>
      <c r="D295" s="4" t="str">
        <f>"20210002923"</f>
        <v>20210002923</v>
      </c>
      <c r="E295" s="4" t="str">
        <f>"女"</f>
        <v>女</v>
      </c>
      <c r="F295" s="5">
        <v>78.2</v>
      </c>
    </row>
    <row r="296" spans="1:6" s="6" customFormat="1" ht="14.25">
      <c r="A296" s="4">
        <v>279</v>
      </c>
      <c r="B296" s="4" t="s">
        <v>5</v>
      </c>
      <c r="C296" s="4" t="str">
        <f>"陆朝林"</f>
        <v>陆朝林</v>
      </c>
      <c r="D296" s="4" t="str">
        <f>"20210002924"</f>
        <v>20210002924</v>
      </c>
      <c r="E296" s="4" t="str">
        <f>"男"</f>
        <v>男</v>
      </c>
      <c r="F296" s="5">
        <v>62.1</v>
      </c>
    </row>
    <row r="297" spans="1:6" s="6" customFormat="1" ht="14.25">
      <c r="A297" s="4">
        <v>377</v>
      </c>
      <c r="B297" s="4" t="s">
        <v>5</v>
      </c>
      <c r="C297" s="4" t="str">
        <f>"董燕"</f>
        <v>董燕</v>
      </c>
      <c r="D297" s="4" t="str">
        <f>"20210002925"</f>
        <v>20210002925</v>
      </c>
      <c r="E297" s="4" t="str">
        <f>"女"</f>
        <v>女</v>
      </c>
      <c r="F297" s="5">
        <v>0</v>
      </c>
    </row>
    <row r="298" spans="1:6" s="6" customFormat="1" ht="14.25">
      <c r="A298" s="4">
        <v>378</v>
      </c>
      <c r="B298" s="4" t="s">
        <v>5</v>
      </c>
      <c r="C298" s="4" t="str">
        <f>"吕姝融"</f>
        <v>吕姝融</v>
      </c>
      <c r="D298" s="4" t="str">
        <f>"20210002926"</f>
        <v>20210002926</v>
      </c>
      <c r="E298" s="4" t="str">
        <f>"女"</f>
        <v>女</v>
      </c>
      <c r="F298" s="5">
        <v>0</v>
      </c>
    </row>
    <row r="299" spans="1:6" s="6" customFormat="1" ht="14.25">
      <c r="A299" s="4">
        <v>195</v>
      </c>
      <c r="B299" s="4" t="s">
        <v>5</v>
      </c>
      <c r="C299" s="4" t="str">
        <f>"李舒"</f>
        <v>李舒</v>
      </c>
      <c r="D299" s="4" t="str">
        <f>"20210002927"</f>
        <v>20210002927</v>
      </c>
      <c r="E299" s="4" t="str">
        <f>"女"</f>
        <v>女</v>
      </c>
      <c r="F299" s="5">
        <v>75.2</v>
      </c>
    </row>
    <row r="300" spans="1:6" s="6" customFormat="1" ht="14.25">
      <c r="A300" s="4">
        <v>298</v>
      </c>
      <c r="B300" s="4" t="s">
        <v>5</v>
      </c>
      <c r="C300" s="4" t="str">
        <f>"程杏和"</f>
        <v>程杏和</v>
      </c>
      <c r="D300" s="4" t="str">
        <f>"20210002928"</f>
        <v>20210002928</v>
      </c>
      <c r="E300" s="4" t="str">
        <f>"女"</f>
        <v>女</v>
      </c>
      <c r="F300" s="5">
        <v>59.6</v>
      </c>
    </row>
    <row r="301" spans="1:6" s="6" customFormat="1" ht="14.25">
      <c r="A301" s="4">
        <v>191</v>
      </c>
      <c r="B301" s="4" t="s">
        <v>5</v>
      </c>
      <c r="C301" s="4" t="str">
        <f>"张惟健"</f>
        <v>张惟健</v>
      </c>
      <c r="D301" s="4" t="str">
        <f>"20210002929"</f>
        <v>20210002929</v>
      </c>
      <c r="E301" s="4" t="str">
        <f>"男"</f>
        <v>男</v>
      </c>
      <c r="F301" s="5">
        <v>76.6</v>
      </c>
    </row>
    <row r="302" spans="1:6" s="6" customFormat="1" ht="14.25">
      <c r="A302" s="4">
        <v>199</v>
      </c>
      <c r="B302" s="4" t="s">
        <v>5</v>
      </c>
      <c r="C302" s="4" t="str">
        <f>"陶文星"</f>
        <v>陶文星</v>
      </c>
      <c r="D302" s="4" t="str">
        <f>"20210002930"</f>
        <v>20210002930</v>
      </c>
      <c r="E302" s="4" t="str">
        <f>"女"</f>
        <v>女</v>
      </c>
      <c r="F302" s="5">
        <v>74.1</v>
      </c>
    </row>
    <row r="303" spans="1:6" s="6" customFormat="1" ht="14.25">
      <c r="A303" s="4">
        <v>277</v>
      </c>
      <c r="B303" s="4" t="s">
        <v>5</v>
      </c>
      <c r="C303" s="4" t="str">
        <f>"厉静"</f>
        <v>厉静</v>
      </c>
      <c r="D303" s="4" t="str">
        <f>"20210003001"</f>
        <v>20210003001</v>
      </c>
      <c r="E303" s="4" t="str">
        <f>"女"</f>
        <v>女</v>
      </c>
      <c r="F303" s="5">
        <v>62.2</v>
      </c>
    </row>
    <row r="304" spans="1:6" s="6" customFormat="1" ht="14.25">
      <c r="A304" s="4">
        <v>251</v>
      </c>
      <c r="B304" s="4" t="s">
        <v>5</v>
      </c>
      <c r="C304" s="4" t="str">
        <f>"戴书连"</f>
        <v>戴书连</v>
      </c>
      <c r="D304" s="4" t="str">
        <f>"20210003002"</f>
        <v>20210003002</v>
      </c>
      <c r="E304" s="4" t="str">
        <f>"男"</f>
        <v>男</v>
      </c>
      <c r="F304" s="5">
        <v>65.4</v>
      </c>
    </row>
    <row r="305" spans="1:6" s="6" customFormat="1" ht="14.25">
      <c r="A305" s="4">
        <v>305</v>
      </c>
      <c r="B305" s="4" t="s">
        <v>5</v>
      </c>
      <c r="C305" s="4" t="str">
        <f>"姚学婷"</f>
        <v>姚学婷</v>
      </c>
      <c r="D305" s="4" t="str">
        <f>"20210003003"</f>
        <v>20210003003</v>
      </c>
      <c r="E305" s="4" t="str">
        <f>"女"</f>
        <v>女</v>
      </c>
      <c r="F305" s="5">
        <v>56.9</v>
      </c>
    </row>
    <row r="306" spans="1:6" s="6" customFormat="1" ht="14.25">
      <c r="A306" s="4">
        <v>299</v>
      </c>
      <c r="B306" s="4" t="s">
        <v>5</v>
      </c>
      <c r="C306" s="4" t="str">
        <f>"蒋金红"</f>
        <v>蒋金红</v>
      </c>
      <c r="D306" s="4" t="str">
        <f>"20210003004"</f>
        <v>20210003004</v>
      </c>
      <c r="E306" s="4" t="str">
        <f>"女"</f>
        <v>女</v>
      </c>
      <c r="F306" s="5">
        <v>59.3</v>
      </c>
    </row>
    <row r="307" spans="1:6" s="6" customFormat="1" ht="14.25">
      <c r="A307" s="4">
        <v>379</v>
      </c>
      <c r="B307" s="4" t="s">
        <v>5</v>
      </c>
      <c r="C307" s="4" t="str">
        <f>"王福娟"</f>
        <v>王福娟</v>
      </c>
      <c r="D307" s="4" t="str">
        <f>"20210003005"</f>
        <v>20210003005</v>
      </c>
      <c r="E307" s="4" t="str">
        <f>"女"</f>
        <v>女</v>
      </c>
      <c r="F307" s="5">
        <v>0</v>
      </c>
    </row>
    <row r="308" spans="1:6" s="6" customFormat="1" ht="14.25">
      <c r="A308" s="4">
        <v>221</v>
      </c>
      <c r="B308" s="4" t="s">
        <v>5</v>
      </c>
      <c r="C308" s="4" t="str">
        <f>"张佳佳"</f>
        <v>张佳佳</v>
      </c>
      <c r="D308" s="4" t="str">
        <f>"20210003006"</f>
        <v>20210003006</v>
      </c>
      <c r="E308" s="4" t="str">
        <f>"女"</f>
        <v>女</v>
      </c>
      <c r="F308" s="5">
        <v>69.8</v>
      </c>
    </row>
    <row r="309" spans="1:6" s="6" customFormat="1" ht="14.25">
      <c r="A309" s="4">
        <v>304</v>
      </c>
      <c r="B309" s="4" t="s">
        <v>5</v>
      </c>
      <c r="C309" s="4" t="str">
        <f>"梁倩倩"</f>
        <v>梁倩倩</v>
      </c>
      <c r="D309" s="4" t="str">
        <f>"20210003007"</f>
        <v>20210003007</v>
      </c>
      <c r="E309" s="4" t="str">
        <f>"女"</f>
        <v>女</v>
      </c>
      <c r="F309" s="5">
        <v>57.2</v>
      </c>
    </row>
    <row r="310" spans="1:6" s="6" customFormat="1" ht="14.25">
      <c r="A310" s="4">
        <v>326</v>
      </c>
      <c r="B310" s="4" t="s">
        <v>5</v>
      </c>
      <c r="C310" s="4" t="str">
        <f>"蒋昊"</f>
        <v>蒋昊</v>
      </c>
      <c r="D310" s="4" t="str">
        <f>"20210003008"</f>
        <v>20210003008</v>
      </c>
      <c r="E310" s="4" t="str">
        <f>"男"</f>
        <v>男</v>
      </c>
      <c r="F310" s="5">
        <v>51.3</v>
      </c>
    </row>
    <row r="311" spans="1:6" s="6" customFormat="1" ht="14.25">
      <c r="A311" s="4">
        <v>380</v>
      </c>
      <c r="B311" s="4" t="s">
        <v>5</v>
      </c>
      <c r="C311" s="4" t="str">
        <f>"虞发俊"</f>
        <v>虞发俊</v>
      </c>
      <c r="D311" s="4" t="str">
        <f>"20210003009"</f>
        <v>20210003009</v>
      </c>
      <c r="E311" s="4" t="str">
        <f>"男"</f>
        <v>男</v>
      </c>
      <c r="F311" s="5">
        <v>0</v>
      </c>
    </row>
    <row r="312" spans="1:6" s="6" customFormat="1" ht="14.25">
      <c r="A312" s="4">
        <v>275</v>
      </c>
      <c r="B312" s="4" t="s">
        <v>5</v>
      </c>
      <c r="C312" s="4" t="str">
        <f>"鲍金蓉"</f>
        <v>鲍金蓉</v>
      </c>
      <c r="D312" s="4" t="str">
        <f>"20210003010"</f>
        <v>20210003010</v>
      </c>
      <c r="E312" s="4" t="str">
        <f>"女"</f>
        <v>女</v>
      </c>
      <c r="F312" s="5">
        <v>62.5</v>
      </c>
    </row>
    <row r="313" spans="1:6" s="6" customFormat="1" ht="14.25">
      <c r="A313" s="4">
        <v>216</v>
      </c>
      <c r="B313" s="4" t="s">
        <v>5</v>
      </c>
      <c r="C313" s="4" t="str">
        <f>"刘海涛"</f>
        <v>刘海涛</v>
      </c>
      <c r="D313" s="4" t="str">
        <f>"20210003011"</f>
        <v>20210003011</v>
      </c>
      <c r="E313" s="4" t="str">
        <f>"男"</f>
        <v>男</v>
      </c>
      <c r="F313" s="5">
        <v>70.5</v>
      </c>
    </row>
    <row r="314" spans="1:6" s="6" customFormat="1" ht="14.25">
      <c r="A314" s="4">
        <v>381</v>
      </c>
      <c r="B314" s="4" t="s">
        <v>5</v>
      </c>
      <c r="C314" s="4" t="str">
        <f>"鲁加恒"</f>
        <v>鲁加恒</v>
      </c>
      <c r="D314" s="4" t="str">
        <f>"20210003012"</f>
        <v>20210003012</v>
      </c>
      <c r="E314" s="4" t="str">
        <f>"男"</f>
        <v>男</v>
      </c>
      <c r="F314" s="5">
        <v>0</v>
      </c>
    </row>
    <row r="315" spans="1:6" s="6" customFormat="1" ht="14.25">
      <c r="A315" s="4">
        <v>292</v>
      </c>
      <c r="B315" s="4" t="s">
        <v>5</v>
      </c>
      <c r="C315" s="4" t="str">
        <f>"张峰"</f>
        <v>张峰</v>
      </c>
      <c r="D315" s="4" t="str">
        <f>"20210003013"</f>
        <v>20210003013</v>
      </c>
      <c r="E315" s="4" t="str">
        <f>"男"</f>
        <v>男</v>
      </c>
      <c r="F315" s="5">
        <v>60.2</v>
      </c>
    </row>
    <row r="316" spans="1:6" s="6" customFormat="1" ht="14.25">
      <c r="A316" s="4">
        <v>217</v>
      </c>
      <c r="B316" s="4" t="s">
        <v>5</v>
      </c>
      <c r="C316" s="4" t="str">
        <f>"唐清泉"</f>
        <v>唐清泉</v>
      </c>
      <c r="D316" s="4" t="str">
        <f>"20210003014"</f>
        <v>20210003014</v>
      </c>
      <c r="E316" s="4" t="str">
        <f>"女"</f>
        <v>女</v>
      </c>
      <c r="F316" s="5">
        <v>70.4</v>
      </c>
    </row>
    <row r="317" spans="1:6" s="6" customFormat="1" ht="14.25">
      <c r="A317" s="4">
        <v>382</v>
      </c>
      <c r="B317" s="4" t="s">
        <v>5</v>
      </c>
      <c r="C317" s="4" t="str">
        <f>"吕菲菲"</f>
        <v>吕菲菲</v>
      </c>
      <c r="D317" s="4" t="str">
        <f>"20210003015"</f>
        <v>20210003015</v>
      </c>
      <c r="E317" s="4" t="str">
        <f>"女"</f>
        <v>女</v>
      </c>
      <c r="F317" s="5">
        <v>0</v>
      </c>
    </row>
    <row r="318" spans="1:6" s="6" customFormat="1" ht="14.25">
      <c r="A318" s="4">
        <v>383</v>
      </c>
      <c r="B318" s="4" t="s">
        <v>5</v>
      </c>
      <c r="C318" s="4" t="str">
        <f>"王仁杰"</f>
        <v>王仁杰</v>
      </c>
      <c r="D318" s="4" t="str">
        <f>"20210003016"</f>
        <v>20210003016</v>
      </c>
      <c r="E318" s="4" t="str">
        <f>"男"</f>
        <v>男</v>
      </c>
      <c r="F318" s="5">
        <v>0</v>
      </c>
    </row>
    <row r="319" spans="1:6" s="6" customFormat="1" ht="14.25">
      <c r="A319" s="4">
        <v>384</v>
      </c>
      <c r="B319" s="4" t="s">
        <v>5</v>
      </c>
      <c r="C319" s="4" t="str">
        <f>"招林玲"</f>
        <v>招林玲</v>
      </c>
      <c r="D319" s="4" t="str">
        <f>"20210003017"</f>
        <v>20210003017</v>
      </c>
      <c r="E319" s="4" t="str">
        <f>"女"</f>
        <v>女</v>
      </c>
      <c r="F319" s="5">
        <v>0</v>
      </c>
    </row>
    <row r="320" spans="1:6" s="6" customFormat="1" ht="14.25">
      <c r="A320" s="4">
        <v>202</v>
      </c>
      <c r="B320" s="4" t="s">
        <v>5</v>
      </c>
      <c r="C320" s="4" t="str">
        <f>"张安康"</f>
        <v>张安康</v>
      </c>
      <c r="D320" s="4" t="str">
        <f>"20210003018"</f>
        <v>20210003018</v>
      </c>
      <c r="E320" s="4" t="str">
        <f>"男"</f>
        <v>男</v>
      </c>
      <c r="F320" s="5">
        <v>73.7</v>
      </c>
    </row>
    <row r="321" spans="1:6" s="6" customFormat="1" ht="14.25">
      <c r="A321" s="4">
        <v>196</v>
      </c>
      <c r="B321" s="4" t="s">
        <v>5</v>
      </c>
      <c r="C321" s="4" t="str">
        <f>"王宏芳"</f>
        <v>王宏芳</v>
      </c>
      <c r="D321" s="4" t="str">
        <f>"20210003019"</f>
        <v>20210003019</v>
      </c>
      <c r="E321" s="4" t="str">
        <f>"女"</f>
        <v>女</v>
      </c>
      <c r="F321" s="5">
        <v>74.8</v>
      </c>
    </row>
    <row r="322" spans="1:6" s="6" customFormat="1" ht="14.25">
      <c r="A322" s="4">
        <v>206</v>
      </c>
      <c r="B322" s="4" t="s">
        <v>5</v>
      </c>
      <c r="C322" s="4" t="str">
        <f>"刘春林"</f>
        <v>刘春林</v>
      </c>
      <c r="D322" s="4" t="str">
        <f>"20210003020"</f>
        <v>20210003020</v>
      </c>
      <c r="E322" s="4" t="str">
        <f>"男"</f>
        <v>男</v>
      </c>
      <c r="F322" s="5">
        <v>72.2</v>
      </c>
    </row>
    <row r="323" spans="1:6" s="6" customFormat="1" ht="14.25">
      <c r="A323" s="4">
        <v>254</v>
      </c>
      <c r="B323" s="4" t="s">
        <v>5</v>
      </c>
      <c r="C323" s="4" t="str">
        <f>"李翠萍"</f>
        <v>李翠萍</v>
      </c>
      <c r="D323" s="4" t="str">
        <f>"20210003021"</f>
        <v>20210003021</v>
      </c>
      <c r="E323" s="4" t="str">
        <f>"女"</f>
        <v>女</v>
      </c>
      <c r="F323" s="5">
        <v>65.2</v>
      </c>
    </row>
    <row r="324" spans="1:6" s="6" customFormat="1" ht="14.25">
      <c r="A324" s="4">
        <v>385</v>
      </c>
      <c r="B324" s="4" t="s">
        <v>5</v>
      </c>
      <c r="C324" s="4" t="str">
        <f>"王春芳"</f>
        <v>王春芳</v>
      </c>
      <c r="D324" s="4" t="str">
        <f>"20210003022"</f>
        <v>20210003022</v>
      </c>
      <c r="E324" s="4" t="str">
        <f>"女"</f>
        <v>女</v>
      </c>
      <c r="F324" s="5">
        <v>0</v>
      </c>
    </row>
    <row r="325" spans="1:6" s="6" customFormat="1" ht="14.25">
      <c r="A325" s="4">
        <v>261</v>
      </c>
      <c r="B325" s="4" t="s">
        <v>5</v>
      </c>
      <c r="C325" s="4" t="str">
        <f>"卢晓佳"</f>
        <v>卢晓佳</v>
      </c>
      <c r="D325" s="4" t="str">
        <f>"20210003023"</f>
        <v>20210003023</v>
      </c>
      <c r="E325" s="4" t="str">
        <f>"女"</f>
        <v>女</v>
      </c>
      <c r="F325" s="5">
        <v>64.2</v>
      </c>
    </row>
    <row r="326" spans="1:6" s="6" customFormat="1" ht="14.25">
      <c r="A326" s="4">
        <v>293</v>
      </c>
      <c r="B326" s="4" t="s">
        <v>5</v>
      </c>
      <c r="C326" s="4" t="str">
        <f>"何蕾"</f>
        <v>何蕾</v>
      </c>
      <c r="D326" s="4" t="str">
        <f>"20210003024"</f>
        <v>20210003024</v>
      </c>
      <c r="E326" s="4" t="str">
        <f>"女"</f>
        <v>女</v>
      </c>
      <c r="F326" s="5">
        <v>60</v>
      </c>
    </row>
    <row r="327" spans="1:6" s="6" customFormat="1" ht="14.25">
      <c r="A327" s="4">
        <v>241</v>
      </c>
      <c r="B327" s="4" t="s">
        <v>5</v>
      </c>
      <c r="C327" s="4" t="str">
        <f>"戴玲玲"</f>
        <v>戴玲玲</v>
      </c>
      <c r="D327" s="4" t="str">
        <f>"20210003025"</f>
        <v>20210003025</v>
      </c>
      <c r="E327" s="4" t="str">
        <f>"女"</f>
        <v>女</v>
      </c>
      <c r="F327" s="5">
        <v>66.5</v>
      </c>
    </row>
    <row r="328" spans="1:6" s="6" customFormat="1" ht="14.25">
      <c r="A328" s="4">
        <v>386</v>
      </c>
      <c r="B328" s="4" t="s">
        <v>5</v>
      </c>
      <c r="C328" s="4" t="str">
        <f>"李晓璇"</f>
        <v>李晓璇</v>
      </c>
      <c r="D328" s="4" t="str">
        <f>"20210003026"</f>
        <v>20210003026</v>
      </c>
      <c r="E328" s="4" t="str">
        <f>"女"</f>
        <v>女</v>
      </c>
      <c r="F328" s="5">
        <v>0</v>
      </c>
    </row>
    <row r="329" spans="1:6" s="6" customFormat="1" ht="14.25">
      <c r="A329" s="4">
        <v>314</v>
      </c>
      <c r="B329" s="4" t="s">
        <v>5</v>
      </c>
      <c r="C329" s="4" t="str">
        <f>"后亚男"</f>
        <v>后亚男</v>
      </c>
      <c r="D329" s="4" t="str">
        <f>"20210003027"</f>
        <v>20210003027</v>
      </c>
      <c r="E329" s="4" t="str">
        <f>"女"</f>
        <v>女</v>
      </c>
      <c r="F329" s="5">
        <v>56.2</v>
      </c>
    </row>
    <row r="330" spans="1:6" s="6" customFormat="1" ht="14.25">
      <c r="A330" s="4">
        <v>387</v>
      </c>
      <c r="B330" s="4" t="s">
        <v>5</v>
      </c>
      <c r="C330" s="4" t="str">
        <f>"林红"</f>
        <v>林红</v>
      </c>
      <c r="D330" s="4" t="str">
        <f>"20210003028"</f>
        <v>20210003028</v>
      </c>
      <c r="E330" s="4" t="str">
        <f>"女"</f>
        <v>女</v>
      </c>
      <c r="F330" s="5">
        <v>0</v>
      </c>
    </row>
    <row r="331" spans="1:6" s="6" customFormat="1" ht="14.25">
      <c r="A331" s="4">
        <v>388</v>
      </c>
      <c r="B331" s="4" t="s">
        <v>5</v>
      </c>
      <c r="C331" s="4" t="str">
        <f>"焦礼钦"</f>
        <v>焦礼钦</v>
      </c>
      <c r="D331" s="4" t="str">
        <f>"20210003029"</f>
        <v>20210003029</v>
      </c>
      <c r="E331" s="4" t="str">
        <f>"男"</f>
        <v>男</v>
      </c>
      <c r="F331" s="5">
        <v>0</v>
      </c>
    </row>
    <row r="332" spans="1:6" s="6" customFormat="1" ht="14.25">
      <c r="A332" s="4">
        <v>389</v>
      </c>
      <c r="B332" s="4" t="s">
        <v>5</v>
      </c>
      <c r="C332" s="4" t="str">
        <f>"胡梦佳"</f>
        <v>胡梦佳</v>
      </c>
      <c r="D332" s="4" t="str">
        <f>"20210003030"</f>
        <v>20210003030</v>
      </c>
      <c r="E332" s="4" t="str">
        <f>"女"</f>
        <v>女</v>
      </c>
      <c r="F332" s="5">
        <v>0</v>
      </c>
    </row>
    <row r="333" spans="1:6" s="6" customFormat="1" ht="14.25">
      <c r="A333" s="4">
        <v>301</v>
      </c>
      <c r="B333" s="4" t="s">
        <v>5</v>
      </c>
      <c r="C333" s="4" t="str">
        <f>"刘玉洁"</f>
        <v>刘玉洁</v>
      </c>
      <c r="D333" s="4" t="str">
        <f>"20210003101"</f>
        <v>20210003101</v>
      </c>
      <c r="E333" s="4" t="str">
        <f>"女"</f>
        <v>女</v>
      </c>
      <c r="F333" s="5">
        <v>58.5</v>
      </c>
    </row>
    <row r="334" spans="1:6" s="6" customFormat="1" ht="14.25">
      <c r="A334" s="4">
        <v>315</v>
      </c>
      <c r="B334" s="4" t="s">
        <v>5</v>
      </c>
      <c r="C334" s="4" t="str">
        <f>"赵庆梅"</f>
        <v>赵庆梅</v>
      </c>
      <c r="D334" s="4" t="str">
        <f>"20210003102"</f>
        <v>20210003102</v>
      </c>
      <c r="E334" s="4" t="str">
        <f>"女"</f>
        <v>女</v>
      </c>
      <c r="F334" s="5">
        <v>56.2</v>
      </c>
    </row>
    <row r="335" spans="1:6" s="6" customFormat="1" ht="14.25">
      <c r="A335" s="4">
        <v>390</v>
      </c>
      <c r="B335" s="4" t="s">
        <v>5</v>
      </c>
      <c r="C335" s="4" t="str">
        <f>"朱振宇"</f>
        <v>朱振宇</v>
      </c>
      <c r="D335" s="4" t="str">
        <f>"20210003103"</f>
        <v>20210003103</v>
      </c>
      <c r="E335" s="4" t="str">
        <f>"男"</f>
        <v>男</v>
      </c>
      <c r="F335" s="5">
        <v>0</v>
      </c>
    </row>
    <row r="336" spans="1:6" s="6" customFormat="1" ht="14.25">
      <c r="A336" s="4">
        <v>391</v>
      </c>
      <c r="B336" s="4" t="s">
        <v>5</v>
      </c>
      <c r="C336" s="4" t="str">
        <f>"单可卿"</f>
        <v>单可卿</v>
      </c>
      <c r="D336" s="4" t="str">
        <f>"20210003104"</f>
        <v>20210003104</v>
      </c>
      <c r="E336" s="4" t="str">
        <f>"女"</f>
        <v>女</v>
      </c>
      <c r="F336" s="5">
        <v>0</v>
      </c>
    </row>
    <row r="337" spans="1:6" s="6" customFormat="1" ht="14.25">
      <c r="A337" s="4">
        <v>234</v>
      </c>
      <c r="B337" s="4" t="s">
        <v>5</v>
      </c>
      <c r="C337" s="4" t="str">
        <f>"胡新洁"</f>
        <v>胡新洁</v>
      </c>
      <c r="D337" s="4" t="str">
        <f>"20210003105"</f>
        <v>20210003105</v>
      </c>
      <c r="E337" s="4" t="str">
        <f>"女"</f>
        <v>女</v>
      </c>
      <c r="F337" s="5">
        <v>67.6</v>
      </c>
    </row>
    <row r="338" spans="1:6" s="6" customFormat="1" ht="14.25">
      <c r="A338" s="4">
        <v>392</v>
      </c>
      <c r="B338" s="4" t="s">
        <v>5</v>
      </c>
      <c r="C338" s="4" t="str">
        <f>"陈亚娴"</f>
        <v>陈亚娴</v>
      </c>
      <c r="D338" s="4" t="str">
        <f>"20210003106"</f>
        <v>20210003106</v>
      </c>
      <c r="E338" s="4" t="str">
        <f>"女"</f>
        <v>女</v>
      </c>
      <c r="F338" s="5">
        <v>0</v>
      </c>
    </row>
    <row r="339" spans="1:6" s="6" customFormat="1" ht="14.25">
      <c r="A339" s="4">
        <v>393</v>
      </c>
      <c r="B339" s="4" t="s">
        <v>5</v>
      </c>
      <c r="C339" s="4" t="str">
        <f>"陶静怡"</f>
        <v>陶静怡</v>
      </c>
      <c r="D339" s="4" t="str">
        <f>"20210003107"</f>
        <v>20210003107</v>
      </c>
      <c r="E339" s="4" t="str">
        <f>"女"</f>
        <v>女</v>
      </c>
      <c r="F339" s="5">
        <v>0</v>
      </c>
    </row>
    <row r="340" spans="1:6" s="6" customFormat="1" ht="14.25">
      <c r="A340" s="4">
        <v>263</v>
      </c>
      <c r="B340" s="4" t="s">
        <v>5</v>
      </c>
      <c r="C340" s="4" t="str">
        <f>"王晓芳"</f>
        <v>王晓芳</v>
      </c>
      <c r="D340" s="4" t="str">
        <f>"20210003108"</f>
        <v>20210003108</v>
      </c>
      <c r="E340" s="4" t="str">
        <f>"女"</f>
        <v>女</v>
      </c>
      <c r="F340" s="5">
        <v>64</v>
      </c>
    </row>
    <row r="341" spans="1:6" s="6" customFormat="1" ht="14.25">
      <c r="A341" s="4">
        <v>309</v>
      </c>
      <c r="B341" s="4" t="s">
        <v>5</v>
      </c>
      <c r="C341" s="4" t="str">
        <f>"朱成静"</f>
        <v>朱成静</v>
      </c>
      <c r="D341" s="4" t="str">
        <f>"20210003109"</f>
        <v>20210003109</v>
      </c>
      <c r="E341" s="4" t="str">
        <f>"女"</f>
        <v>女</v>
      </c>
      <c r="F341" s="5">
        <v>56.7</v>
      </c>
    </row>
    <row r="342" spans="1:6" s="6" customFormat="1" ht="14.25">
      <c r="A342" s="4">
        <v>394</v>
      </c>
      <c r="B342" s="4" t="s">
        <v>5</v>
      </c>
      <c r="C342" s="4" t="str">
        <f>"缪然佳"</f>
        <v>缪然佳</v>
      </c>
      <c r="D342" s="4" t="str">
        <f>"20210003110"</f>
        <v>20210003110</v>
      </c>
      <c r="E342" s="4" t="str">
        <f>"女"</f>
        <v>女</v>
      </c>
      <c r="F342" s="5">
        <v>0</v>
      </c>
    </row>
    <row r="343" spans="1:6" s="6" customFormat="1" ht="14.25">
      <c r="A343" s="4">
        <v>240</v>
      </c>
      <c r="B343" s="4" t="s">
        <v>5</v>
      </c>
      <c r="C343" s="4" t="str">
        <f>"刘芝雯"</f>
        <v>刘芝雯</v>
      </c>
      <c r="D343" s="4" t="str">
        <f>"20210003111"</f>
        <v>20210003111</v>
      </c>
      <c r="E343" s="4" t="str">
        <f>"女"</f>
        <v>女</v>
      </c>
      <c r="F343" s="5">
        <v>66.7</v>
      </c>
    </row>
    <row r="344" spans="1:6" s="6" customFormat="1" ht="14.25">
      <c r="A344" s="4">
        <v>295</v>
      </c>
      <c r="B344" s="4" t="s">
        <v>5</v>
      </c>
      <c r="C344" s="4" t="str">
        <f>"王守成"</f>
        <v>王守成</v>
      </c>
      <c r="D344" s="4" t="str">
        <f>"20210003112"</f>
        <v>20210003112</v>
      </c>
      <c r="E344" s="4" t="str">
        <f>"男"</f>
        <v>男</v>
      </c>
      <c r="F344" s="5">
        <v>59.8</v>
      </c>
    </row>
    <row r="345" spans="1:6" s="6" customFormat="1" ht="14.25">
      <c r="A345" s="4">
        <v>192</v>
      </c>
      <c r="B345" s="4" t="s">
        <v>5</v>
      </c>
      <c r="C345" s="4" t="str">
        <f>"徐佳敏"</f>
        <v>徐佳敏</v>
      </c>
      <c r="D345" s="4" t="str">
        <f>"20210003113"</f>
        <v>20210003113</v>
      </c>
      <c r="E345" s="4" t="str">
        <f>"女"</f>
        <v>女</v>
      </c>
      <c r="F345" s="5">
        <v>76.5</v>
      </c>
    </row>
    <row r="346" spans="1:6" s="6" customFormat="1" ht="14.25">
      <c r="A346" s="4">
        <v>323</v>
      </c>
      <c r="B346" s="4" t="s">
        <v>5</v>
      </c>
      <c r="C346" s="4" t="str">
        <f>"李玥"</f>
        <v>李玥</v>
      </c>
      <c r="D346" s="4" t="str">
        <f>"20210003114"</f>
        <v>20210003114</v>
      </c>
      <c r="E346" s="4" t="str">
        <f>"女"</f>
        <v>女</v>
      </c>
      <c r="F346" s="5">
        <v>52.2</v>
      </c>
    </row>
    <row r="347" spans="1:6" s="6" customFormat="1" ht="14.25">
      <c r="A347" s="4">
        <v>226</v>
      </c>
      <c r="B347" s="4" t="s">
        <v>5</v>
      </c>
      <c r="C347" s="4" t="str">
        <f>"李明轩"</f>
        <v>李明轩</v>
      </c>
      <c r="D347" s="4" t="str">
        <f>"20210003115"</f>
        <v>20210003115</v>
      </c>
      <c r="E347" s="4" t="str">
        <f>"男"</f>
        <v>男</v>
      </c>
      <c r="F347" s="5">
        <v>69.1</v>
      </c>
    </row>
    <row r="348" spans="1:6" s="6" customFormat="1" ht="14.25">
      <c r="A348" s="4">
        <v>288</v>
      </c>
      <c r="B348" s="4" t="s">
        <v>5</v>
      </c>
      <c r="C348" s="4" t="str">
        <f>"张义鑫"</f>
        <v>张义鑫</v>
      </c>
      <c r="D348" s="4" t="str">
        <f>"20210003116"</f>
        <v>20210003116</v>
      </c>
      <c r="E348" s="4" t="str">
        <f>"男"</f>
        <v>男</v>
      </c>
      <c r="F348" s="5">
        <v>61</v>
      </c>
    </row>
    <row r="349" spans="1:6" s="6" customFormat="1" ht="14.25">
      <c r="A349" s="4">
        <v>395</v>
      </c>
      <c r="B349" s="4" t="s">
        <v>5</v>
      </c>
      <c r="C349" s="4" t="str">
        <f>"邹和婷"</f>
        <v>邹和婷</v>
      </c>
      <c r="D349" s="4" t="str">
        <f>"20210003117"</f>
        <v>20210003117</v>
      </c>
      <c r="E349" s="4" t="str">
        <f>"女"</f>
        <v>女</v>
      </c>
      <c r="F349" s="5">
        <v>0</v>
      </c>
    </row>
    <row r="350" spans="1:6" s="6" customFormat="1" ht="14.25">
      <c r="A350" s="4">
        <v>396</v>
      </c>
      <c r="B350" s="4" t="s">
        <v>5</v>
      </c>
      <c r="C350" s="4" t="str">
        <f>"朱庆梦"</f>
        <v>朱庆梦</v>
      </c>
      <c r="D350" s="4" t="str">
        <f>"20210003118"</f>
        <v>20210003118</v>
      </c>
      <c r="E350" s="4" t="str">
        <f>"女"</f>
        <v>女</v>
      </c>
      <c r="F350" s="5">
        <v>0</v>
      </c>
    </row>
    <row r="351" spans="1:6" s="6" customFormat="1" ht="14.25">
      <c r="A351" s="4">
        <v>397</v>
      </c>
      <c r="B351" s="4" t="s">
        <v>5</v>
      </c>
      <c r="C351" s="4" t="str">
        <f>"缪长城"</f>
        <v>缪长城</v>
      </c>
      <c r="D351" s="4" t="str">
        <f>"20210003119"</f>
        <v>20210003119</v>
      </c>
      <c r="E351" s="4" t="str">
        <f>"男"</f>
        <v>男</v>
      </c>
      <c r="F351" s="5">
        <v>0</v>
      </c>
    </row>
    <row r="352" spans="1:6" s="6" customFormat="1" ht="14.25">
      <c r="A352" s="4">
        <v>398</v>
      </c>
      <c r="B352" s="4" t="s">
        <v>5</v>
      </c>
      <c r="C352" s="4" t="str">
        <f>"李敏"</f>
        <v>李敏</v>
      </c>
      <c r="D352" s="4" t="str">
        <f>"20210003120"</f>
        <v>20210003120</v>
      </c>
      <c r="E352" s="4" t="str">
        <f>"女"</f>
        <v>女</v>
      </c>
      <c r="F352" s="5">
        <v>0</v>
      </c>
    </row>
    <row r="353" spans="1:6" s="6" customFormat="1" ht="14.25">
      <c r="A353" s="4">
        <v>399</v>
      </c>
      <c r="B353" s="4" t="s">
        <v>5</v>
      </c>
      <c r="C353" s="4" t="str">
        <f>"姜王明"</f>
        <v>姜王明</v>
      </c>
      <c r="D353" s="4" t="str">
        <f>"20210003121"</f>
        <v>20210003121</v>
      </c>
      <c r="E353" s="4" t="str">
        <f>"男"</f>
        <v>男</v>
      </c>
      <c r="F353" s="5">
        <v>0</v>
      </c>
    </row>
    <row r="354" spans="1:6" s="6" customFormat="1" ht="14.25">
      <c r="A354" s="4">
        <v>400</v>
      </c>
      <c r="B354" s="4" t="s">
        <v>5</v>
      </c>
      <c r="C354" s="4" t="str">
        <f>"张华"</f>
        <v>张华</v>
      </c>
      <c r="D354" s="4" t="str">
        <f>"20210003122"</f>
        <v>20210003122</v>
      </c>
      <c r="E354" s="4" t="str">
        <f>"女"</f>
        <v>女</v>
      </c>
      <c r="F354" s="5">
        <v>0</v>
      </c>
    </row>
    <row r="355" spans="1:6" s="6" customFormat="1" ht="14.25">
      <c r="A355" s="4">
        <v>185</v>
      </c>
      <c r="B355" s="4" t="s">
        <v>5</v>
      </c>
      <c r="C355" s="4" t="str">
        <f>"马文雯"</f>
        <v>马文雯</v>
      </c>
      <c r="D355" s="4" t="str">
        <f>"20210003123"</f>
        <v>20210003123</v>
      </c>
      <c r="E355" s="4" t="str">
        <f>"女"</f>
        <v>女</v>
      </c>
      <c r="F355" s="5">
        <v>80.2</v>
      </c>
    </row>
    <row r="356" spans="1:6" s="6" customFormat="1" ht="14.25">
      <c r="A356" s="4">
        <v>401</v>
      </c>
      <c r="B356" s="4" t="s">
        <v>5</v>
      </c>
      <c r="C356" s="4" t="str">
        <f>"翁玉芮"</f>
        <v>翁玉芮</v>
      </c>
      <c r="D356" s="4" t="str">
        <f>"20210003124"</f>
        <v>20210003124</v>
      </c>
      <c r="E356" s="4" t="str">
        <f>"女"</f>
        <v>女</v>
      </c>
      <c r="F356" s="5">
        <v>0</v>
      </c>
    </row>
    <row r="357" spans="1:6" s="6" customFormat="1" ht="14.25">
      <c r="A357" s="4">
        <v>402</v>
      </c>
      <c r="B357" s="4" t="s">
        <v>5</v>
      </c>
      <c r="C357" s="4" t="str">
        <f>"张秋玲"</f>
        <v>张秋玲</v>
      </c>
      <c r="D357" s="4" t="str">
        <f>"20210003125"</f>
        <v>20210003125</v>
      </c>
      <c r="E357" s="4" t="str">
        <f>"女"</f>
        <v>女</v>
      </c>
      <c r="F357" s="5">
        <v>0</v>
      </c>
    </row>
    <row r="358" spans="1:6" s="6" customFormat="1" ht="14.25">
      <c r="A358" s="4">
        <v>403</v>
      </c>
      <c r="B358" s="4" t="s">
        <v>5</v>
      </c>
      <c r="C358" s="4" t="str">
        <f>"肖卫卫"</f>
        <v>肖卫卫</v>
      </c>
      <c r="D358" s="4" t="str">
        <f>"20210003126"</f>
        <v>20210003126</v>
      </c>
      <c r="E358" s="4" t="str">
        <f>"女"</f>
        <v>女</v>
      </c>
      <c r="F358" s="5">
        <v>0</v>
      </c>
    </row>
    <row r="359" spans="1:6" s="6" customFormat="1" ht="14.25">
      <c r="A359" s="4">
        <v>208</v>
      </c>
      <c r="B359" s="4" t="s">
        <v>5</v>
      </c>
      <c r="C359" s="4" t="str">
        <f>"李昌健"</f>
        <v>李昌健</v>
      </c>
      <c r="D359" s="4" t="str">
        <f>"20210003127"</f>
        <v>20210003127</v>
      </c>
      <c r="E359" s="4" t="str">
        <f>"男"</f>
        <v>男</v>
      </c>
      <c r="F359" s="5">
        <v>72</v>
      </c>
    </row>
    <row r="360" spans="1:6" s="6" customFormat="1" ht="14.25">
      <c r="A360" s="4">
        <v>306</v>
      </c>
      <c r="B360" s="4" t="s">
        <v>5</v>
      </c>
      <c r="C360" s="4" t="str">
        <f>"陈媛媛"</f>
        <v>陈媛媛</v>
      </c>
      <c r="D360" s="4" t="str">
        <f>"20210003128"</f>
        <v>20210003128</v>
      </c>
      <c r="E360" s="4" t="str">
        <f>"女"</f>
        <v>女</v>
      </c>
      <c r="F360" s="5">
        <v>56.9</v>
      </c>
    </row>
    <row r="361" spans="1:6" s="6" customFormat="1" ht="14.25">
      <c r="A361" s="4">
        <v>233</v>
      </c>
      <c r="B361" s="4" t="s">
        <v>5</v>
      </c>
      <c r="C361" s="4" t="str">
        <f>"时沙沙"</f>
        <v>时沙沙</v>
      </c>
      <c r="D361" s="4" t="str">
        <f>"20210003129"</f>
        <v>20210003129</v>
      </c>
      <c r="E361" s="4" t="str">
        <f>"女"</f>
        <v>女</v>
      </c>
      <c r="F361" s="5">
        <v>67.8</v>
      </c>
    </row>
    <row r="362" spans="1:6" s="6" customFormat="1" ht="14.25">
      <c r="A362" s="4">
        <v>404</v>
      </c>
      <c r="B362" s="4" t="s">
        <v>5</v>
      </c>
      <c r="C362" s="4" t="str">
        <f>"林冬雪"</f>
        <v>林冬雪</v>
      </c>
      <c r="D362" s="4" t="str">
        <f>"20210003130"</f>
        <v>20210003130</v>
      </c>
      <c r="E362" s="4" t="str">
        <f>"女"</f>
        <v>女</v>
      </c>
      <c r="F362" s="5">
        <v>0</v>
      </c>
    </row>
    <row r="363" spans="1:6" s="6" customFormat="1" ht="14.25">
      <c r="A363" s="4">
        <v>329</v>
      </c>
      <c r="B363" s="4" t="s">
        <v>5</v>
      </c>
      <c r="C363" s="4" t="str">
        <f>"宋雅丽"</f>
        <v>宋雅丽</v>
      </c>
      <c r="D363" s="4" t="str">
        <f>"20210003201"</f>
        <v>20210003201</v>
      </c>
      <c r="E363" s="4" t="str">
        <f>"女"</f>
        <v>女</v>
      </c>
      <c r="F363" s="5">
        <v>45.9</v>
      </c>
    </row>
    <row r="364" spans="1:6" s="6" customFormat="1" ht="14.25">
      <c r="A364" s="4">
        <v>405</v>
      </c>
      <c r="B364" s="4" t="s">
        <v>5</v>
      </c>
      <c r="C364" s="4" t="str">
        <f>"王姗姗"</f>
        <v>王姗姗</v>
      </c>
      <c r="D364" s="4" t="str">
        <f>"20210003202"</f>
        <v>20210003202</v>
      </c>
      <c r="E364" s="4" t="str">
        <f>"女"</f>
        <v>女</v>
      </c>
      <c r="F364" s="5">
        <v>0</v>
      </c>
    </row>
    <row r="365" spans="1:6" s="6" customFormat="1" ht="14.25">
      <c r="A365" s="4">
        <v>297</v>
      </c>
      <c r="B365" s="4" t="s">
        <v>5</v>
      </c>
      <c r="C365" s="4" t="str">
        <f>"张晓蝶"</f>
        <v>张晓蝶</v>
      </c>
      <c r="D365" s="4" t="str">
        <f>"20210003203"</f>
        <v>20210003203</v>
      </c>
      <c r="E365" s="4" t="str">
        <f>"女"</f>
        <v>女</v>
      </c>
      <c r="F365" s="5">
        <v>59.7</v>
      </c>
    </row>
    <row r="366" spans="1:6" s="6" customFormat="1" ht="14.25">
      <c r="A366" s="4">
        <v>214</v>
      </c>
      <c r="B366" s="4" t="s">
        <v>5</v>
      </c>
      <c r="C366" s="4" t="str">
        <f>"刘春娟"</f>
        <v>刘春娟</v>
      </c>
      <c r="D366" s="4" t="str">
        <f>"20210003204"</f>
        <v>20210003204</v>
      </c>
      <c r="E366" s="4" t="str">
        <f>"女"</f>
        <v>女</v>
      </c>
      <c r="F366" s="5">
        <v>70.8</v>
      </c>
    </row>
    <row r="367" spans="1:6" s="6" customFormat="1" ht="14.25">
      <c r="A367" s="4">
        <v>287</v>
      </c>
      <c r="B367" s="4" t="s">
        <v>5</v>
      </c>
      <c r="C367" s="4" t="str">
        <f>"朱杰东"</f>
        <v>朱杰东</v>
      </c>
      <c r="D367" s="4" t="str">
        <f>"20210003205"</f>
        <v>20210003205</v>
      </c>
      <c r="E367" s="4" t="str">
        <f>"男"</f>
        <v>男</v>
      </c>
      <c r="F367" s="5">
        <v>61.1</v>
      </c>
    </row>
    <row r="368" spans="1:6" s="6" customFormat="1" ht="14.25">
      <c r="A368" s="4">
        <v>406</v>
      </c>
      <c r="B368" s="4" t="s">
        <v>5</v>
      </c>
      <c r="C368" s="4" t="str">
        <f>"姜苏"</f>
        <v>姜苏</v>
      </c>
      <c r="D368" s="4" t="str">
        <f>"20210003206"</f>
        <v>20210003206</v>
      </c>
      <c r="E368" s="4" t="str">
        <f>"女"</f>
        <v>女</v>
      </c>
      <c r="F368" s="5">
        <v>0</v>
      </c>
    </row>
    <row r="369" spans="1:6" s="6" customFormat="1" ht="14.25">
      <c r="A369" s="4">
        <v>222</v>
      </c>
      <c r="B369" s="4" t="s">
        <v>5</v>
      </c>
      <c r="C369" s="4" t="str">
        <f>"徐梦妍"</f>
        <v>徐梦妍</v>
      </c>
      <c r="D369" s="4" t="str">
        <f>"20210003207"</f>
        <v>20210003207</v>
      </c>
      <c r="E369" s="4" t="str">
        <f>"女"</f>
        <v>女</v>
      </c>
      <c r="F369" s="5">
        <v>69.4</v>
      </c>
    </row>
    <row r="370" spans="1:6" s="6" customFormat="1" ht="14.25">
      <c r="A370" s="4">
        <v>197</v>
      </c>
      <c r="B370" s="4" t="s">
        <v>5</v>
      </c>
      <c r="C370" s="4" t="str">
        <f>"王长梅"</f>
        <v>王长梅</v>
      </c>
      <c r="D370" s="4" t="str">
        <f>"20210003208"</f>
        <v>20210003208</v>
      </c>
      <c r="E370" s="4" t="str">
        <f>"女"</f>
        <v>女</v>
      </c>
      <c r="F370" s="5">
        <v>74.7</v>
      </c>
    </row>
    <row r="371" spans="1:6" s="6" customFormat="1" ht="14.25">
      <c r="A371" s="4">
        <v>201</v>
      </c>
      <c r="B371" s="4" t="s">
        <v>5</v>
      </c>
      <c r="C371" s="4" t="str">
        <f>"高方悦"</f>
        <v>高方悦</v>
      </c>
      <c r="D371" s="4" t="str">
        <f>"20210003209"</f>
        <v>20210003209</v>
      </c>
      <c r="E371" s="4" t="str">
        <f>"女"</f>
        <v>女</v>
      </c>
      <c r="F371" s="5">
        <v>74</v>
      </c>
    </row>
    <row r="372" spans="1:6" s="6" customFormat="1" ht="14.25">
      <c r="A372" s="4">
        <v>255</v>
      </c>
      <c r="B372" s="4" t="s">
        <v>5</v>
      </c>
      <c r="C372" s="4" t="str">
        <f>"高允雨"</f>
        <v>高允雨</v>
      </c>
      <c r="D372" s="4" t="str">
        <f>"20210003210"</f>
        <v>20210003210</v>
      </c>
      <c r="E372" s="4" t="str">
        <f>"女"</f>
        <v>女</v>
      </c>
      <c r="F372" s="5">
        <v>65.2</v>
      </c>
    </row>
    <row r="373" spans="1:6" s="6" customFormat="1" ht="14.25">
      <c r="A373" s="4">
        <v>193</v>
      </c>
      <c r="B373" s="4" t="s">
        <v>5</v>
      </c>
      <c r="C373" s="4" t="str">
        <f>"胡媛媛"</f>
        <v>胡媛媛</v>
      </c>
      <c r="D373" s="4" t="str">
        <f>"20210003211"</f>
        <v>20210003211</v>
      </c>
      <c r="E373" s="4" t="str">
        <f>"女"</f>
        <v>女</v>
      </c>
      <c r="F373" s="5">
        <v>75.8</v>
      </c>
    </row>
    <row r="374" spans="1:6" s="6" customFormat="1" ht="14.25">
      <c r="A374" s="4">
        <v>271</v>
      </c>
      <c r="B374" s="4" t="s">
        <v>5</v>
      </c>
      <c r="C374" s="4" t="str">
        <f>"岑贵明"</f>
        <v>岑贵明</v>
      </c>
      <c r="D374" s="4" t="str">
        <f>"20210003212"</f>
        <v>20210003212</v>
      </c>
      <c r="E374" s="4" t="str">
        <f>"男"</f>
        <v>男</v>
      </c>
      <c r="F374" s="5">
        <v>62.7</v>
      </c>
    </row>
    <row r="375" spans="1:6" s="6" customFormat="1" ht="14.25">
      <c r="A375" s="4">
        <v>325</v>
      </c>
      <c r="B375" s="4" t="s">
        <v>5</v>
      </c>
      <c r="C375" s="4" t="str">
        <f>"赵敏"</f>
        <v>赵敏</v>
      </c>
      <c r="D375" s="4" t="str">
        <f>"20210003213"</f>
        <v>20210003213</v>
      </c>
      <c r="E375" s="4" t="str">
        <f>"女"</f>
        <v>女</v>
      </c>
      <c r="F375" s="5">
        <v>51.5</v>
      </c>
    </row>
    <row r="376" spans="1:6" s="6" customFormat="1" ht="14.25">
      <c r="A376" s="4">
        <v>229</v>
      </c>
      <c r="B376" s="4" t="s">
        <v>5</v>
      </c>
      <c r="C376" s="4" t="str">
        <f>"戴瑞梅"</f>
        <v>戴瑞梅</v>
      </c>
      <c r="D376" s="4" t="str">
        <f>"20210003214"</f>
        <v>20210003214</v>
      </c>
      <c r="E376" s="4" t="str">
        <f>"女"</f>
        <v>女</v>
      </c>
      <c r="F376" s="5">
        <v>68.4</v>
      </c>
    </row>
    <row r="377" spans="1:6" s="6" customFormat="1" ht="14.25">
      <c r="A377" s="4">
        <v>319</v>
      </c>
      <c r="B377" s="4" t="s">
        <v>5</v>
      </c>
      <c r="C377" s="4" t="str">
        <f>"陆垚"</f>
        <v>陆垚</v>
      </c>
      <c r="D377" s="4" t="str">
        <f>"20210003215"</f>
        <v>20210003215</v>
      </c>
      <c r="E377" s="4" t="str">
        <f>"男"</f>
        <v>男</v>
      </c>
      <c r="F377" s="5">
        <v>54.1</v>
      </c>
    </row>
    <row r="378" spans="1:6" s="6" customFormat="1" ht="14.25">
      <c r="A378" s="4">
        <v>230</v>
      </c>
      <c r="B378" s="4" t="s">
        <v>5</v>
      </c>
      <c r="C378" s="4" t="str">
        <f>"王祖鹏"</f>
        <v>王祖鹏</v>
      </c>
      <c r="D378" s="4" t="str">
        <f>"20210003216"</f>
        <v>20210003216</v>
      </c>
      <c r="E378" s="4" t="str">
        <f>"男"</f>
        <v>男</v>
      </c>
      <c r="F378" s="5">
        <v>68.2</v>
      </c>
    </row>
    <row r="379" spans="1:6" s="6" customFormat="1" ht="14.25">
      <c r="A379" s="4">
        <v>238</v>
      </c>
      <c r="B379" s="4" t="s">
        <v>5</v>
      </c>
      <c r="C379" s="4" t="str">
        <f>"林生云"</f>
        <v>林生云</v>
      </c>
      <c r="D379" s="4" t="str">
        <f>"20210003217"</f>
        <v>20210003217</v>
      </c>
      <c r="E379" s="4" t="str">
        <f>"男"</f>
        <v>男</v>
      </c>
      <c r="F379" s="5">
        <v>66.9</v>
      </c>
    </row>
    <row r="380" spans="1:6" s="6" customFormat="1" ht="14.25">
      <c r="A380" s="4">
        <v>204</v>
      </c>
      <c r="B380" s="4" t="s">
        <v>5</v>
      </c>
      <c r="C380" s="4" t="str">
        <f>"凌猛"</f>
        <v>凌猛</v>
      </c>
      <c r="D380" s="4" t="str">
        <f>"20210003218"</f>
        <v>20210003218</v>
      </c>
      <c r="E380" s="4" t="str">
        <f>"男"</f>
        <v>男</v>
      </c>
      <c r="F380" s="5">
        <v>73.4</v>
      </c>
    </row>
    <row r="381" spans="1:6" s="6" customFormat="1" ht="14.25">
      <c r="A381" s="4">
        <v>209</v>
      </c>
      <c r="B381" s="4" t="s">
        <v>5</v>
      </c>
      <c r="C381" s="4" t="str">
        <f>"戴芸"</f>
        <v>戴芸</v>
      </c>
      <c r="D381" s="4" t="str">
        <f>"20210003219"</f>
        <v>20210003219</v>
      </c>
      <c r="E381" s="4" t="str">
        <f>"女"</f>
        <v>女</v>
      </c>
      <c r="F381" s="5">
        <v>71.7</v>
      </c>
    </row>
    <row r="382" spans="1:6" s="6" customFormat="1" ht="14.25">
      <c r="A382" s="4">
        <v>232</v>
      </c>
      <c r="B382" s="4" t="s">
        <v>5</v>
      </c>
      <c r="C382" s="4" t="str">
        <f>"陈茂玉"</f>
        <v>陈茂玉</v>
      </c>
      <c r="D382" s="4" t="str">
        <f>"20210003220"</f>
        <v>20210003220</v>
      </c>
      <c r="E382" s="4" t="str">
        <f>"女"</f>
        <v>女</v>
      </c>
      <c r="F382" s="5">
        <v>67.9</v>
      </c>
    </row>
    <row r="383" spans="1:6" s="6" customFormat="1" ht="14.25">
      <c r="A383" s="4">
        <v>235</v>
      </c>
      <c r="B383" s="4" t="s">
        <v>5</v>
      </c>
      <c r="C383" s="4" t="str">
        <f>"钱明月"</f>
        <v>钱明月</v>
      </c>
      <c r="D383" s="4" t="str">
        <f>"20210003221"</f>
        <v>20210003221</v>
      </c>
      <c r="E383" s="4" t="str">
        <f>"女"</f>
        <v>女</v>
      </c>
      <c r="F383" s="5">
        <v>67.4</v>
      </c>
    </row>
    <row r="384" spans="1:6" s="6" customFormat="1" ht="14.25">
      <c r="A384" s="4">
        <v>280</v>
      </c>
      <c r="B384" s="4" t="s">
        <v>5</v>
      </c>
      <c r="C384" s="4" t="str">
        <f>"丁雨洁"</f>
        <v>丁雨洁</v>
      </c>
      <c r="D384" s="4" t="str">
        <f>"20210003222"</f>
        <v>20210003222</v>
      </c>
      <c r="E384" s="4" t="str">
        <f>"女"</f>
        <v>女</v>
      </c>
      <c r="F384" s="5">
        <v>61.8</v>
      </c>
    </row>
    <row r="385" spans="1:6" s="6" customFormat="1" ht="14.25">
      <c r="A385" s="4">
        <v>294</v>
      </c>
      <c r="B385" s="4" t="s">
        <v>5</v>
      </c>
      <c r="C385" s="4" t="str">
        <f>"张少兵"</f>
        <v>张少兵</v>
      </c>
      <c r="D385" s="4" t="str">
        <f>"20210003223"</f>
        <v>20210003223</v>
      </c>
      <c r="E385" s="4" t="str">
        <f>"男"</f>
        <v>男</v>
      </c>
      <c r="F385" s="5">
        <v>60</v>
      </c>
    </row>
    <row r="386" spans="1:6" s="6" customFormat="1" ht="14.25">
      <c r="A386" s="4">
        <v>407</v>
      </c>
      <c r="B386" s="4" t="s">
        <v>5</v>
      </c>
      <c r="C386" s="4" t="str">
        <f>"滕艳"</f>
        <v>滕艳</v>
      </c>
      <c r="D386" s="4" t="str">
        <f>"20210003224"</f>
        <v>20210003224</v>
      </c>
      <c r="E386" s="4" t="str">
        <f>"女"</f>
        <v>女</v>
      </c>
      <c r="F386" s="5">
        <v>0</v>
      </c>
    </row>
    <row r="387" spans="1:6" s="6" customFormat="1" ht="14.25">
      <c r="A387" s="4">
        <v>211</v>
      </c>
      <c r="B387" s="4" t="s">
        <v>5</v>
      </c>
      <c r="C387" s="4" t="str">
        <f>"曹寿宝"</f>
        <v>曹寿宝</v>
      </c>
      <c r="D387" s="4" t="str">
        <f>"20210003225"</f>
        <v>20210003225</v>
      </c>
      <c r="E387" s="4" t="str">
        <f>"男"</f>
        <v>男</v>
      </c>
      <c r="F387" s="5">
        <v>71</v>
      </c>
    </row>
    <row r="388" spans="1:6" s="6" customFormat="1" ht="14.25">
      <c r="A388" s="4">
        <v>218</v>
      </c>
      <c r="B388" s="4" t="s">
        <v>5</v>
      </c>
      <c r="C388" s="4" t="str">
        <f>"陆叶"</f>
        <v>陆叶</v>
      </c>
      <c r="D388" s="4" t="str">
        <f>"20210003226"</f>
        <v>20210003226</v>
      </c>
      <c r="E388" s="4" t="str">
        <f>"女"</f>
        <v>女</v>
      </c>
      <c r="F388" s="5">
        <v>70.4</v>
      </c>
    </row>
    <row r="389" spans="1:6" s="6" customFormat="1" ht="14.25">
      <c r="A389" s="4">
        <v>257</v>
      </c>
      <c r="B389" s="4" t="s">
        <v>5</v>
      </c>
      <c r="C389" s="4" t="str">
        <f>"陈洁"</f>
        <v>陈洁</v>
      </c>
      <c r="D389" s="4" t="str">
        <f>"20210003227"</f>
        <v>20210003227</v>
      </c>
      <c r="E389" s="4" t="str">
        <f>"女"</f>
        <v>女</v>
      </c>
      <c r="F389" s="5">
        <v>65.1</v>
      </c>
    </row>
    <row r="390" spans="1:6" s="6" customFormat="1" ht="14.25">
      <c r="A390" s="4">
        <v>184</v>
      </c>
      <c r="B390" s="4" t="s">
        <v>5</v>
      </c>
      <c r="C390" s="4" t="str">
        <f>"王菁菁"</f>
        <v>王菁菁</v>
      </c>
      <c r="D390" s="4" t="str">
        <f>"20210003228"</f>
        <v>20210003228</v>
      </c>
      <c r="E390" s="4" t="str">
        <f>"女"</f>
        <v>女</v>
      </c>
      <c r="F390" s="5">
        <v>81.4</v>
      </c>
    </row>
    <row r="391" spans="1:6" s="6" customFormat="1" ht="14.25">
      <c r="A391" s="4">
        <v>228</v>
      </c>
      <c r="B391" s="4" t="s">
        <v>5</v>
      </c>
      <c r="C391" s="4" t="str">
        <f>"林雨"</f>
        <v>林雨</v>
      </c>
      <c r="D391" s="4" t="str">
        <f>"20210003229"</f>
        <v>20210003229</v>
      </c>
      <c r="E391" s="4" t="str">
        <f>"女"</f>
        <v>女</v>
      </c>
      <c r="F391" s="5">
        <v>68.7</v>
      </c>
    </row>
    <row r="392" spans="1:6" s="6" customFormat="1" ht="14.25">
      <c r="A392" s="4">
        <v>408</v>
      </c>
      <c r="B392" s="4" t="s">
        <v>5</v>
      </c>
      <c r="C392" s="4" t="str">
        <f>"陈亮"</f>
        <v>陈亮</v>
      </c>
      <c r="D392" s="4" t="str">
        <f>"20210003230"</f>
        <v>20210003230</v>
      </c>
      <c r="E392" s="4" t="str">
        <f>"男"</f>
        <v>男</v>
      </c>
      <c r="F392" s="5">
        <v>0</v>
      </c>
    </row>
    <row r="393" spans="1:6" s="6" customFormat="1" ht="14.25">
      <c r="A393" s="4">
        <v>300</v>
      </c>
      <c r="B393" s="4" t="s">
        <v>5</v>
      </c>
      <c r="C393" s="4" t="str">
        <f>"秦青"</f>
        <v>秦青</v>
      </c>
      <c r="D393" s="4" t="str">
        <f>"20210003301"</f>
        <v>20210003301</v>
      </c>
      <c r="E393" s="4" t="str">
        <f>"女"</f>
        <v>女</v>
      </c>
      <c r="F393" s="5">
        <v>59.1</v>
      </c>
    </row>
    <row r="394" spans="1:6" s="6" customFormat="1" ht="14.25">
      <c r="A394" s="4">
        <v>189</v>
      </c>
      <c r="B394" s="4" t="s">
        <v>5</v>
      </c>
      <c r="C394" s="4" t="str">
        <f>"周晓峰"</f>
        <v>周晓峰</v>
      </c>
      <c r="D394" s="4" t="str">
        <f>"20210003302"</f>
        <v>20210003302</v>
      </c>
      <c r="E394" s="4" t="str">
        <f>"男"</f>
        <v>男</v>
      </c>
      <c r="F394" s="5">
        <v>78</v>
      </c>
    </row>
    <row r="395" spans="1:6" s="6" customFormat="1" ht="14.25">
      <c r="A395" s="4">
        <v>212</v>
      </c>
      <c r="B395" s="4" t="s">
        <v>5</v>
      </c>
      <c r="C395" s="4" t="str">
        <f>"王家豪"</f>
        <v>王家豪</v>
      </c>
      <c r="D395" s="4" t="str">
        <f>"20210003303"</f>
        <v>20210003303</v>
      </c>
      <c r="E395" s="4" t="str">
        <f>"男"</f>
        <v>男</v>
      </c>
      <c r="F395" s="5">
        <v>71</v>
      </c>
    </row>
    <row r="396" spans="1:6" s="6" customFormat="1" ht="14.25">
      <c r="A396" s="4">
        <v>409</v>
      </c>
      <c r="B396" s="4" t="s">
        <v>5</v>
      </c>
      <c r="C396" s="4" t="str">
        <f>"刘雪梅"</f>
        <v>刘雪梅</v>
      </c>
      <c r="D396" s="4" t="str">
        <f>"20210003304"</f>
        <v>20210003304</v>
      </c>
      <c r="E396" s="4" t="str">
        <f>"女"</f>
        <v>女</v>
      </c>
      <c r="F396" s="5">
        <v>0</v>
      </c>
    </row>
    <row r="397" spans="1:6" s="6" customFormat="1" ht="14.25">
      <c r="A397" s="4">
        <v>321</v>
      </c>
      <c r="B397" s="4" t="s">
        <v>5</v>
      </c>
      <c r="C397" s="4" t="str">
        <f>"余春红"</f>
        <v>余春红</v>
      </c>
      <c r="D397" s="4" t="str">
        <f>"20210003305"</f>
        <v>20210003305</v>
      </c>
      <c r="E397" s="4" t="str">
        <f>"女"</f>
        <v>女</v>
      </c>
      <c r="F397" s="5">
        <v>53.3</v>
      </c>
    </row>
    <row r="398" spans="1:6" s="6" customFormat="1" ht="14.25">
      <c r="A398" s="4">
        <v>317</v>
      </c>
      <c r="B398" s="4" t="s">
        <v>5</v>
      </c>
      <c r="C398" s="4" t="str">
        <f>"颜晓璐"</f>
        <v>颜晓璐</v>
      </c>
      <c r="D398" s="4" t="str">
        <f>"20210003306"</f>
        <v>20210003306</v>
      </c>
      <c r="E398" s="4" t="str">
        <f>"女"</f>
        <v>女</v>
      </c>
      <c r="F398" s="5">
        <v>55.4</v>
      </c>
    </row>
    <row r="399" spans="1:6" s="6" customFormat="1" ht="14.25">
      <c r="A399" s="4">
        <v>327</v>
      </c>
      <c r="B399" s="4" t="s">
        <v>5</v>
      </c>
      <c r="C399" s="4" t="str">
        <f>"杜娟"</f>
        <v>杜娟</v>
      </c>
      <c r="D399" s="4" t="str">
        <f>"20210003307"</f>
        <v>20210003307</v>
      </c>
      <c r="E399" s="4" t="str">
        <f>"女"</f>
        <v>女</v>
      </c>
      <c r="F399" s="5">
        <v>50.5</v>
      </c>
    </row>
    <row r="400" spans="1:6" s="6" customFormat="1" ht="14.25">
      <c r="A400" s="4">
        <v>207</v>
      </c>
      <c r="B400" s="4" t="s">
        <v>5</v>
      </c>
      <c r="C400" s="4" t="str">
        <f>"陈林芳"</f>
        <v>陈林芳</v>
      </c>
      <c r="D400" s="4" t="str">
        <f>"20210003308"</f>
        <v>20210003308</v>
      </c>
      <c r="E400" s="4" t="str">
        <f>"女"</f>
        <v>女</v>
      </c>
      <c r="F400" s="5">
        <v>72.2</v>
      </c>
    </row>
    <row r="401" spans="1:6" s="6" customFormat="1" ht="14.25">
      <c r="A401" s="4">
        <v>269</v>
      </c>
      <c r="B401" s="4" t="s">
        <v>5</v>
      </c>
      <c r="C401" s="4" t="str">
        <f>"梅燕"</f>
        <v>梅燕</v>
      </c>
      <c r="D401" s="4" t="str">
        <f>"20210003309"</f>
        <v>20210003309</v>
      </c>
      <c r="E401" s="4" t="str">
        <f>"女"</f>
        <v>女</v>
      </c>
      <c r="F401" s="5">
        <v>63</v>
      </c>
    </row>
    <row r="402" spans="1:6" s="6" customFormat="1" ht="14.25">
      <c r="A402" s="4">
        <v>312</v>
      </c>
      <c r="B402" s="4" t="s">
        <v>5</v>
      </c>
      <c r="C402" s="4" t="str">
        <f>"董雯静"</f>
        <v>董雯静</v>
      </c>
      <c r="D402" s="4" t="str">
        <f>"20210003310"</f>
        <v>20210003310</v>
      </c>
      <c r="E402" s="4" t="str">
        <f>"女"</f>
        <v>女</v>
      </c>
      <c r="F402" s="5">
        <v>56.4</v>
      </c>
    </row>
    <row r="403" spans="1:6" s="6" customFormat="1" ht="14.25">
      <c r="A403" s="4">
        <v>410</v>
      </c>
      <c r="B403" s="4" t="s">
        <v>5</v>
      </c>
      <c r="C403" s="4" t="str">
        <f>"禹鹏"</f>
        <v>禹鹏</v>
      </c>
      <c r="D403" s="4" t="str">
        <f>"20210003311"</f>
        <v>20210003311</v>
      </c>
      <c r="E403" s="4" t="str">
        <f>"男"</f>
        <v>男</v>
      </c>
      <c r="F403" s="5">
        <v>0</v>
      </c>
    </row>
    <row r="404" spans="1:6" s="6" customFormat="1" ht="14.25">
      <c r="A404" s="4">
        <v>282</v>
      </c>
      <c r="B404" s="4" t="s">
        <v>5</v>
      </c>
      <c r="C404" s="4" t="str">
        <f>"王萍萍"</f>
        <v>王萍萍</v>
      </c>
      <c r="D404" s="4" t="str">
        <f>"20210003312"</f>
        <v>20210003312</v>
      </c>
      <c r="E404" s="4" t="str">
        <f>"女"</f>
        <v>女</v>
      </c>
      <c r="F404" s="5">
        <v>61.6</v>
      </c>
    </row>
    <row r="405" spans="1:6" s="6" customFormat="1" ht="14.25">
      <c r="A405" s="4">
        <v>411</v>
      </c>
      <c r="B405" s="4" t="s">
        <v>5</v>
      </c>
      <c r="C405" s="4" t="str">
        <f>"张学琴"</f>
        <v>张学琴</v>
      </c>
      <c r="D405" s="4" t="str">
        <f>"20210003313"</f>
        <v>20210003313</v>
      </c>
      <c r="E405" s="4" t="str">
        <f>"女"</f>
        <v>女</v>
      </c>
      <c r="F405" s="5">
        <v>0</v>
      </c>
    </row>
    <row r="406" spans="1:6" s="6" customFormat="1" ht="14.25">
      <c r="A406" s="4">
        <v>412</v>
      </c>
      <c r="B406" s="4" t="s">
        <v>5</v>
      </c>
      <c r="C406" s="4" t="str">
        <f>"吴俊"</f>
        <v>吴俊</v>
      </c>
      <c r="D406" s="4" t="str">
        <f>"20210003314"</f>
        <v>20210003314</v>
      </c>
      <c r="E406" s="4" t="str">
        <f>"男"</f>
        <v>男</v>
      </c>
      <c r="F406" s="5">
        <v>0</v>
      </c>
    </row>
    <row r="407" spans="1:6" s="6" customFormat="1" ht="14.25">
      <c r="A407" s="4">
        <v>318</v>
      </c>
      <c r="B407" s="4" t="s">
        <v>5</v>
      </c>
      <c r="C407" s="4" t="str">
        <f>"李淑敏"</f>
        <v>李淑敏</v>
      </c>
      <c r="D407" s="4" t="str">
        <f>"20210003315"</f>
        <v>20210003315</v>
      </c>
      <c r="E407" s="4" t="str">
        <f>"女"</f>
        <v>女</v>
      </c>
      <c r="F407" s="5">
        <v>54.6</v>
      </c>
    </row>
    <row r="408" spans="1:6" s="6" customFormat="1" ht="14.25">
      <c r="A408" s="4">
        <v>413</v>
      </c>
      <c r="B408" s="4" t="s">
        <v>5</v>
      </c>
      <c r="C408" s="4" t="str">
        <f>"方洁"</f>
        <v>方洁</v>
      </c>
      <c r="D408" s="4" t="str">
        <f>"20210003316"</f>
        <v>20210003316</v>
      </c>
      <c r="E408" s="4" t="str">
        <f>"女"</f>
        <v>女</v>
      </c>
      <c r="F408" s="5">
        <v>0</v>
      </c>
    </row>
    <row r="409" spans="1:6" s="6" customFormat="1" ht="14.25">
      <c r="A409" s="4">
        <v>322</v>
      </c>
      <c r="B409" s="4" t="s">
        <v>5</v>
      </c>
      <c r="C409" s="4" t="str">
        <f>"陈晓敏"</f>
        <v>陈晓敏</v>
      </c>
      <c r="D409" s="4" t="str">
        <f>"20210003317"</f>
        <v>20210003317</v>
      </c>
      <c r="E409" s="4" t="str">
        <f>"女"</f>
        <v>女</v>
      </c>
      <c r="F409" s="5">
        <v>53.2</v>
      </c>
    </row>
    <row r="410" spans="1:6" s="6" customFormat="1" ht="14.25">
      <c r="A410" s="4">
        <v>414</v>
      </c>
      <c r="B410" s="4" t="s">
        <v>5</v>
      </c>
      <c r="C410" s="4" t="str">
        <f>"朱陈昕"</f>
        <v>朱陈昕</v>
      </c>
      <c r="D410" s="4" t="str">
        <f>"20210003318"</f>
        <v>20210003318</v>
      </c>
      <c r="E410" s="4" t="str">
        <f>"男"</f>
        <v>男</v>
      </c>
      <c r="F410" s="5">
        <v>0</v>
      </c>
    </row>
    <row r="411" spans="1:6" s="6" customFormat="1" ht="14.25">
      <c r="A411" s="4">
        <v>415</v>
      </c>
      <c r="B411" s="4" t="s">
        <v>5</v>
      </c>
      <c r="C411" s="4" t="str">
        <f>"仲启娟"</f>
        <v>仲启娟</v>
      </c>
      <c r="D411" s="4" t="str">
        <f>"20210003319"</f>
        <v>20210003319</v>
      </c>
      <c r="E411" s="4" t="str">
        <f>"女"</f>
        <v>女</v>
      </c>
      <c r="F411" s="5">
        <v>0</v>
      </c>
    </row>
    <row r="412" spans="1:6" s="6" customFormat="1" ht="14.25">
      <c r="A412" s="4">
        <v>286</v>
      </c>
      <c r="B412" s="4" t="s">
        <v>5</v>
      </c>
      <c r="C412" s="4" t="str">
        <f>"王旭"</f>
        <v>王旭</v>
      </c>
      <c r="D412" s="4" t="str">
        <f>"20210003320"</f>
        <v>20210003320</v>
      </c>
      <c r="E412" s="4" t="str">
        <f>"男"</f>
        <v>男</v>
      </c>
      <c r="F412" s="5">
        <v>61.2</v>
      </c>
    </row>
    <row r="413" spans="1:6" s="6" customFormat="1" ht="14.25">
      <c r="A413" s="4">
        <v>237</v>
      </c>
      <c r="B413" s="4" t="s">
        <v>5</v>
      </c>
      <c r="C413" s="4" t="str">
        <f>"朱宗兴"</f>
        <v>朱宗兴</v>
      </c>
      <c r="D413" s="4" t="str">
        <f>"20210003321"</f>
        <v>20210003321</v>
      </c>
      <c r="E413" s="4" t="str">
        <f>"男"</f>
        <v>男</v>
      </c>
      <c r="F413" s="5">
        <v>67</v>
      </c>
    </row>
    <row r="414" spans="1:6" s="6" customFormat="1" ht="14.25">
      <c r="A414" s="4">
        <v>416</v>
      </c>
      <c r="B414" s="4" t="s">
        <v>5</v>
      </c>
      <c r="C414" s="4" t="str">
        <f>"周凤玲"</f>
        <v>周凤玲</v>
      </c>
      <c r="D414" s="4" t="str">
        <f>"20210003322"</f>
        <v>20210003322</v>
      </c>
      <c r="E414" s="4" t="str">
        <f>"女"</f>
        <v>女</v>
      </c>
      <c r="F414" s="5">
        <v>0</v>
      </c>
    </row>
    <row r="415" spans="1:6" s="6" customFormat="1" ht="14.25">
      <c r="A415" s="4">
        <v>273</v>
      </c>
      <c r="B415" s="4" t="s">
        <v>5</v>
      </c>
      <c r="C415" s="4" t="str">
        <f>"张雨"</f>
        <v>张雨</v>
      </c>
      <c r="D415" s="4" t="str">
        <f>"20210003323"</f>
        <v>20210003323</v>
      </c>
      <c r="E415" s="4" t="str">
        <f>"女"</f>
        <v>女</v>
      </c>
      <c r="F415" s="5">
        <v>62.6</v>
      </c>
    </row>
    <row r="416" spans="1:6" s="6" customFormat="1" ht="14.25">
      <c r="A416" s="4">
        <v>417</v>
      </c>
      <c r="B416" s="4" t="s">
        <v>5</v>
      </c>
      <c r="C416" s="4" t="str">
        <f>"王雯慧"</f>
        <v>王雯慧</v>
      </c>
      <c r="D416" s="4" t="str">
        <f>"20210003324"</f>
        <v>20210003324</v>
      </c>
      <c r="E416" s="4" t="str">
        <f>"女"</f>
        <v>女</v>
      </c>
      <c r="F416" s="5">
        <v>0</v>
      </c>
    </row>
    <row r="417" spans="1:6" s="6" customFormat="1" ht="14.25">
      <c r="A417" s="4">
        <v>247</v>
      </c>
      <c r="B417" s="4" t="s">
        <v>5</v>
      </c>
      <c r="C417" s="4" t="str">
        <f>"王芳"</f>
        <v>王芳</v>
      </c>
      <c r="D417" s="4" t="str">
        <f>"20210003325"</f>
        <v>20210003325</v>
      </c>
      <c r="E417" s="4" t="str">
        <f>"女"</f>
        <v>女</v>
      </c>
      <c r="F417" s="5">
        <v>65.8</v>
      </c>
    </row>
    <row r="418" spans="1:6" s="6" customFormat="1" ht="14.25">
      <c r="A418" s="4">
        <v>186</v>
      </c>
      <c r="B418" s="4" t="s">
        <v>5</v>
      </c>
      <c r="C418" s="4" t="str">
        <f>"高俊"</f>
        <v>高俊</v>
      </c>
      <c r="D418" s="4" t="str">
        <f>"20210003326"</f>
        <v>20210003326</v>
      </c>
      <c r="E418" s="4" t="str">
        <f>"男"</f>
        <v>男</v>
      </c>
      <c r="F418" s="5">
        <v>79.8</v>
      </c>
    </row>
    <row r="419" spans="1:6" s="6" customFormat="1" ht="14.25">
      <c r="A419" s="4">
        <v>245</v>
      </c>
      <c r="B419" s="4" t="s">
        <v>5</v>
      </c>
      <c r="C419" s="4" t="str">
        <f>"曹晓月"</f>
        <v>曹晓月</v>
      </c>
      <c r="D419" s="4" t="str">
        <f>"20210003327"</f>
        <v>20210003327</v>
      </c>
      <c r="E419" s="4" t="str">
        <f>"女"</f>
        <v>女</v>
      </c>
      <c r="F419" s="5">
        <v>65.9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2021-01-12T03:08:43Z</cp:lastPrinted>
  <dcterms:created xsi:type="dcterms:W3CDTF">2021-01-12T02:39:03Z</dcterms:created>
  <dcterms:modified xsi:type="dcterms:W3CDTF">2021-01-13T00:32:21Z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