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入围资格复审人员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<sst xmlns="http://schemas.openxmlformats.org/spreadsheetml/2006/main" count="488" uniqueCount="143">
  <si>
    <t>职位代码</t>
  </si>
  <si>
    <t>准考证号</t>
  </si>
  <si>
    <t>70014-中共黄山市委党校</t>
  </si>
  <si>
    <t>70015-中共黄山市委党校</t>
  </si>
  <si>
    <t>70016-中共黄山市委党校</t>
  </si>
  <si>
    <t>70017-黄山风景区管委会办公室</t>
  </si>
  <si>
    <t>70018-黄山风景区管委会政治处</t>
  </si>
  <si>
    <t>70019-黄山风景区管委会政治处</t>
  </si>
  <si>
    <t>70020-黄山风景区宣传部（文明办）</t>
  </si>
  <si>
    <t>70021-黄山风景区管委会园林局</t>
  </si>
  <si>
    <t>70023-黄山风景区管委会规划土地处</t>
  </si>
  <si>
    <t>70024-黄山风景区管委会经济发展局（财政局）</t>
  </si>
  <si>
    <t>70025-黄山风景区综合执法局</t>
  </si>
  <si>
    <t>70026-黄山风景区交通局</t>
  </si>
  <si>
    <t>70027-黄山市广播电视台</t>
  </si>
  <si>
    <t>70028-黄山市广播电视台</t>
  </si>
  <si>
    <t>70029-黄山市广播电视台</t>
  </si>
  <si>
    <t>70030-黄山市广播电视台</t>
  </si>
  <si>
    <t>70031-黄山职业技术学院</t>
  </si>
  <si>
    <t>70032-黄山职业技术学院</t>
  </si>
  <si>
    <t>70033-黄山职业技术学院</t>
  </si>
  <si>
    <t>70034-黄山职业技术学院</t>
  </si>
  <si>
    <t>70035-黄山职业技术学院</t>
  </si>
  <si>
    <t>70036-黄山职业技术学院</t>
  </si>
  <si>
    <t>70037-黄山日报社</t>
  </si>
  <si>
    <t>70038-黄山日报社</t>
  </si>
  <si>
    <t>70039-黄山日报社</t>
  </si>
  <si>
    <t>70040-黄山日报社</t>
  </si>
  <si>
    <t>70041-高铁北站地区综合管理办公室</t>
  </si>
  <si>
    <t>70042-高铁北站地区综合管理办公室</t>
  </si>
  <si>
    <t>70043-高铁北站地区综合管理办公室</t>
  </si>
  <si>
    <t>70044-黄山市住房公积金管理中心（含区县管理部）</t>
  </si>
  <si>
    <t>70045-黄山市林木种苗站</t>
  </si>
  <si>
    <t>70046-黄山市林业科学研究所</t>
  </si>
  <si>
    <t>70048-黄山市环境监测站</t>
  </si>
  <si>
    <t>70049-黄山市环境监测站</t>
  </si>
  <si>
    <t>70050-黄山市特种设备监督检验中心</t>
  </si>
  <si>
    <t>70051-黄山市产品质量检验所</t>
  </si>
  <si>
    <t>70052-黄山市计量检定测试所</t>
  </si>
  <si>
    <t>70053-黄山市食品药品检验中心</t>
  </si>
  <si>
    <t>70054-黄山市食品药品检验中心</t>
  </si>
  <si>
    <t>70055-黄山市水利水电建设管理站</t>
  </si>
  <si>
    <t>70056-黄山市水利水保监督站</t>
  </si>
  <si>
    <t>70057-黄山市水利水保监督站</t>
  </si>
  <si>
    <t>70058-黄山市水电勘测设计院</t>
  </si>
  <si>
    <t>70059-黄山市水电勘测设计院</t>
  </si>
  <si>
    <t>70060-黄山市月潭水库管理处</t>
  </si>
  <si>
    <t>70061-黄山市月潭水库管理处</t>
  </si>
  <si>
    <t>70062-黄山市月潭水库管理处</t>
  </si>
  <si>
    <t>70063-黄山市月潭水库管理处</t>
  </si>
  <si>
    <t>70064-黄山市月潭水库管理处</t>
  </si>
  <si>
    <t>70065-黄山市月潭水库管理处</t>
  </si>
  <si>
    <t>70066-黄山市月潭水库管理处</t>
  </si>
  <si>
    <t>70067-黄山市月潭水库管理处</t>
  </si>
  <si>
    <t>70068-黄山市月潭水库管理处</t>
  </si>
  <si>
    <t>70069-黄山市月潭水库管理处</t>
  </si>
  <si>
    <t>70070-黄山市月潭水库管理处</t>
  </si>
  <si>
    <t>70072-黄山市月潭水库管理处</t>
  </si>
  <si>
    <t>70073-黄山市月潭水库管理处</t>
  </si>
  <si>
    <t>70075-黄山市农业技术推广中心</t>
  </si>
  <si>
    <t>70076-黄山市农业技术推广中心</t>
  </si>
  <si>
    <t>70077-黄山市农业技术推广中心</t>
  </si>
  <si>
    <t>70078-黄山市农业技术推广中心</t>
  </si>
  <si>
    <t>70079-黄山市农业技术推广中心</t>
  </si>
  <si>
    <t>70080-黄山市水产站</t>
  </si>
  <si>
    <t>70081-黄山市图书馆</t>
  </si>
  <si>
    <t>70082-黄山市图书馆</t>
  </si>
  <si>
    <t>70083-黄山市非物质文化遗产保护中心</t>
  </si>
  <si>
    <t>70084-安徽中国徽州文化博物馆</t>
  </si>
  <si>
    <t>70085-安徽中国徽州文化博物馆</t>
  </si>
  <si>
    <t>70086-安徽中国徽州文化博物馆</t>
  </si>
  <si>
    <t>70087-黄山市文化馆</t>
  </si>
  <si>
    <t>70088-黄山市徽剧院</t>
  </si>
  <si>
    <t>70089-黄山市救助管理站</t>
  </si>
  <si>
    <t>70090-黄山市福利彩票发行中心</t>
  </si>
  <si>
    <t>70091-黄山市退役军人服务管理中心</t>
  </si>
  <si>
    <t>70092-黄山市退役军人服务管理中心</t>
  </si>
  <si>
    <t>70093-黄山市农村公路管理处</t>
  </si>
  <si>
    <t>70094-黄山市示范幼儿园</t>
  </si>
  <si>
    <t>70095-黄山仲裁委员会秘书处</t>
  </si>
  <si>
    <t>70096-黄山市人防指挥信息保障中心</t>
  </si>
  <si>
    <t>70097-黄山市预防职务犯罪警示教育基地管理中心</t>
  </si>
  <si>
    <t>70098-黄山市中医医院</t>
  </si>
  <si>
    <t>70101-黄山市第二人民医院</t>
  </si>
  <si>
    <t>70102-黄山市第二人民医院</t>
  </si>
  <si>
    <t>70103-黄山市第二人民医院</t>
  </si>
  <si>
    <t>70104-黄山市第二人民医院</t>
  </si>
  <si>
    <t>70105-黄山市第二人民医院</t>
  </si>
  <si>
    <t>70106-黄山市第二人民医院</t>
  </si>
  <si>
    <t>70107-黄山市疾病预防控制中心</t>
  </si>
  <si>
    <t>70108-黄山市疾病预防控制中心</t>
  </si>
  <si>
    <t>70109-黄山市疾病预防控制中心</t>
  </si>
  <si>
    <t>70110-黄山市卫生局卫生监督所</t>
  </si>
  <si>
    <t>70111-黄山市卫生局卫生监督所</t>
  </si>
  <si>
    <t>70112-黄山市新安医学研究中心</t>
  </si>
  <si>
    <t>70113-黄山市妇幼保健计划生育服务中心</t>
  </si>
  <si>
    <t>70114-黄山市妇幼保健计划生育服务中心</t>
  </si>
  <si>
    <t>70115-黄山市妇幼保健计划生育服务中心</t>
  </si>
  <si>
    <t>70116-黄山市妇幼保健计划生育服务中心</t>
  </si>
  <si>
    <t>70117-黄山市妇幼保健计划生育服务中心</t>
  </si>
  <si>
    <t>70118-黄山市妇幼保健计划生育服务中心</t>
  </si>
  <si>
    <t>70119-黄山市公共资源交易中心</t>
  </si>
  <si>
    <t>70120-黄山市建设工程质量监督站</t>
  </si>
  <si>
    <t>70121-黄山市住房租赁保障管理中心</t>
  </si>
  <si>
    <t>70122-黄山市住房租赁保障管理中心</t>
  </si>
  <si>
    <t>70123-黄山市物业管理办公室</t>
  </si>
  <si>
    <t>70124-黄山市物业管理办公室</t>
  </si>
  <si>
    <t>70125-黄山市房地产交易中心</t>
  </si>
  <si>
    <t>70126-黄山市信息资源管理中心</t>
  </si>
  <si>
    <t>70127-黄山市市民服务中心</t>
  </si>
  <si>
    <t>70128-黄山市市民服务中心</t>
  </si>
  <si>
    <t>70130-安徽省徽州师范学校</t>
  </si>
  <si>
    <t>70131-安徽省徽州师范学校</t>
  </si>
  <si>
    <t>70132-黄山炎培职业学校</t>
  </si>
  <si>
    <t>70133-黄山炎培职业学校</t>
  </si>
  <si>
    <t>70134-黄山炎培职业学校</t>
  </si>
  <si>
    <t>70135-黄山炎培职业学校</t>
  </si>
  <si>
    <t>70136-黄山炎培职业学校</t>
  </si>
  <si>
    <t>70137-黄山炎培职业学校</t>
  </si>
  <si>
    <t>70138-黄山炎培职业学校</t>
  </si>
  <si>
    <t>70139-黄山炎培职业学校</t>
  </si>
  <si>
    <t>70140-黄山炎培职业学校</t>
  </si>
  <si>
    <t>70141-黄山炎培职业学校</t>
  </si>
  <si>
    <t>70142-黄山炎培职业学校</t>
  </si>
  <si>
    <t>70144-黄山现代服务业产业园投资服务中心</t>
  </si>
  <si>
    <t>70145-黄山现代服务业产业园投资服务中心</t>
  </si>
  <si>
    <t>70146-黄山市扶贫开发信息管理中心</t>
  </si>
  <si>
    <t>70147-黄山市医疗保险基金管理中心</t>
  </si>
  <si>
    <t>70148-黄山市新型农村合作医疗管理局</t>
  </si>
  <si>
    <t>70149-黄山市新型农村合作医疗管理局</t>
  </si>
  <si>
    <t>70151-黄山市不动产登记中心</t>
  </si>
  <si>
    <t>70152-黄山市招商服务中心</t>
  </si>
  <si>
    <t>70153-黄山市招商服务中心</t>
  </si>
  <si>
    <t>70154-黄山市招商服务中心</t>
  </si>
  <si>
    <t>备注</t>
  </si>
  <si>
    <t>合成成绩</t>
  </si>
  <si>
    <t>公共基础成绩</t>
  </si>
  <si>
    <t>申论或专业知识成绩</t>
  </si>
  <si>
    <t>含加分</t>
  </si>
  <si>
    <t>70023-黄山风景区管委会规划土地处</t>
  </si>
  <si>
    <t>序号</t>
  </si>
  <si>
    <t>70104-黄山市第二人民医院</t>
  </si>
  <si>
    <t>2019年市直部分事业单位公开招聘入围面试资格复审人员名单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</si>
</sst>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1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7" applyNumberFormat="0" applyAlignment="0" applyProtection="0"/>
    <xf numFmtId="0" fontId="36" fillId="22" borderId="7" applyNumberFormat="0" applyAlignment="0" applyProtection="0"/>
    <xf numFmtId="0" fontId="37" fillId="23" borderId="8" applyNumberFormat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10" applyNumberFormat="0" applyAlignment="0" applyProtection="0"/>
    <xf numFmtId="0" fontId="43" fillId="22" borderId="10" applyNumberFormat="0" applyAlignment="0" applyProtection="0"/>
    <xf numFmtId="0" fontId="44" fillId="31" borderId="7" applyNumberFormat="0" applyAlignment="0" applyProtection="0"/>
    <xf numFmtId="0" fontId="44" fillId="31" borderId="7" applyNumberFormat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0" fontId="0" fillId="32" borderId="11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7" fillId="0" borderId="12" xfId="63" applyFont="1" applyFill="1" applyBorder="1" applyAlignment="1">
      <alignment horizontal="center" vertical="center" wrapText="1"/>
      <protection/>
    </xf>
    <xf numFmtId="49" fontId="47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</cellXfs>
  <cellStyles count="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5" xfId="60"/>
    <cellStyle name="差" xfId="61"/>
    <cellStyle name="差 2" xfId="62"/>
    <cellStyle name="常规 2" xfId="63"/>
    <cellStyle name="常规 3" xfId="64"/>
    <cellStyle name="常规 4" xfId="65"/>
    <cellStyle name="Hyperlink" xfId="66"/>
    <cellStyle name="好" xfId="67"/>
    <cellStyle name="好 2" xfId="68"/>
    <cellStyle name="汇总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1 2" xfId="82"/>
    <cellStyle name="强调文字颜色 2" xfId="83"/>
    <cellStyle name="强调文字颜色 2 2" xfId="84"/>
    <cellStyle name="强调文字颜色 3" xfId="85"/>
    <cellStyle name="强调文字颜色 3 2" xfId="86"/>
    <cellStyle name="强调文字颜色 4" xfId="87"/>
    <cellStyle name="强调文字颜色 4 2" xfId="88"/>
    <cellStyle name="强调文字颜色 5" xfId="89"/>
    <cellStyle name="强调文字颜色 5 2" xfId="90"/>
    <cellStyle name="强调文字颜色 6" xfId="91"/>
    <cellStyle name="强调文字颜色 6 2" xfId="92"/>
    <cellStyle name="适中" xfId="93"/>
    <cellStyle name="适中 2" xfId="94"/>
    <cellStyle name="输出" xfId="95"/>
    <cellStyle name="输出 2" xfId="96"/>
    <cellStyle name="输入" xfId="97"/>
    <cellStyle name="输入 2" xfId="98"/>
    <cellStyle name="Followed Hyperlink" xfId="99"/>
    <cellStyle name="注释" xfId="100"/>
    <cellStyle name="注释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8"/>
  <sheetViews>
    <sheetView tabSelected="1" zoomScale="115" zoomScaleNormal="115" zoomScalePageLayoutView="0" workbookViewId="0" topLeftCell="A1">
      <pane ySplit="2" topLeftCell="A66" activePane="bottomLeft" state="frozen"/>
      <selection pane="topLeft" activeCell="A1" sqref="A1"/>
      <selection pane="bottomLeft" activeCell="C66" sqref="C66"/>
    </sheetView>
  </sheetViews>
  <sheetFormatPr defaultColWidth="9.140625" defaultRowHeight="15"/>
  <cols>
    <col min="1" max="1" width="9.00390625" style="4" customWidth="1"/>
    <col min="2" max="2" width="22.57421875" style="1" customWidth="1"/>
    <col min="3" max="3" width="13.8515625" style="2" bestFit="1" customWidth="1"/>
    <col min="4" max="4" width="7.28125" style="2" customWidth="1"/>
    <col min="5" max="5" width="10.421875" style="2" customWidth="1"/>
    <col min="6" max="6" width="8.57421875" style="3" customWidth="1"/>
    <col min="7" max="7" width="9.57421875" style="2" customWidth="1"/>
    <col min="8" max="16384" width="9.00390625" style="4" customWidth="1"/>
  </cols>
  <sheetData>
    <row r="1" spans="1:7" ht="24.75" customHeight="1">
      <c r="A1" s="13" t="s">
        <v>142</v>
      </c>
      <c r="B1" s="14"/>
      <c r="C1" s="14"/>
      <c r="D1" s="14"/>
      <c r="E1" s="14"/>
      <c r="F1" s="14"/>
      <c r="G1" s="15"/>
    </row>
    <row r="2" spans="1:7" s="8" customFormat="1" ht="29.25" customHeight="1">
      <c r="A2" s="6" t="s">
        <v>140</v>
      </c>
      <c r="B2" s="7" t="s">
        <v>0</v>
      </c>
      <c r="C2" s="6" t="s">
        <v>1</v>
      </c>
      <c r="D2" s="10" t="s">
        <v>136</v>
      </c>
      <c r="E2" s="11" t="s">
        <v>137</v>
      </c>
      <c r="F2" s="5" t="s">
        <v>135</v>
      </c>
      <c r="G2" s="6" t="s">
        <v>134</v>
      </c>
    </row>
    <row r="3" spans="1:7" s="8" customFormat="1" ht="22.5" customHeight="1">
      <c r="A3" s="6">
        <v>1</v>
      </c>
      <c r="B3" s="7" t="s">
        <v>2</v>
      </c>
      <c r="C3" s="6" t="str">
        <f>"890101010101"</f>
        <v>890101010101</v>
      </c>
      <c r="D3" s="6">
        <v>73</v>
      </c>
      <c r="E3" s="6">
        <v>63</v>
      </c>
      <c r="F3" s="5">
        <f aca="true" t="shared" si="0" ref="F3:F17">D3*0.45+E3*0.55</f>
        <v>67.5</v>
      </c>
      <c r="G3" s="6"/>
    </row>
    <row r="4" spans="1:7" s="8" customFormat="1" ht="22.5" customHeight="1">
      <c r="A4" s="6">
        <v>2</v>
      </c>
      <c r="B4" s="7" t="s">
        <v>2</v>
      </c>
      <c r="C4" s="6" t="str">
        <f>"890104010104"</f>
        <v>890104010104</v>
      </c>
      <c r="D4" s="6">
        <v>61</v>
      </c>
      <c r="E4" s="6">
        <v>65</v>
      </c>
      <c r="F4" s="5">
        <f t="shared" si="0"/>
        <v>63.2</v>
      </c>
      <c r="G4" s="6"/>
    </row>
    <row r="5" spans="1:7" s="8" customFormat="1" ht="22.5" customHeight="1">
      <c r="A5" s="6">
        <v>3</v>
      </c>
      <c r="B5" s="7" t="s">
        <v>2</v>
      </c>
      <c r="C5" s="6" t="str">
        <f>"890105010105"</f>
        <v>890105010105</v>
      </c>
      <c r="D5" s="6">
        <v>64</v>
      </c>
      <c r="E5" s="6">
        <v>58</v>
      </c>
      <c r="F5" s="5">
        <f t="shared" si="0"/>
        <v>60.7</v>
      </c>
      <c r="G5" s="6"/>
    </row>
    <row r="6" spans="1:7" s="8" customFormat="1" ht="22.5" customHeight="1">
      <c r="A6" s="6">
        <v>4</v>
      </c>
      <c r="B6" s="7" t="s">
        <v>3</v>
      </c>
      <c r="C6" s="6" t="str">
        <f>"890110010110"</f>
        <v>890110010110</v>
      </c>
      <c r="D6" s="6">
        <v>73</v>
      </c>
      <c r="E6" s="6">
        <v>74</v>
      </c>
      <c r="F6" s="5">
        <f t="shared" si="0"/>
        <v>73.55000000000001</v>
      </c>
      <c r="G6" s="6"/>
    </row>
    <row r="7" spans="1:7" s="8" customFormat="1" ht="22.5" customHeight="1">
      <c r="A7" s="6">
        <v>5</v>
      </c>
      <c r="B7" s="7" t="s">
        <v>3</v>
      </c>
      <c r="C7" s="6" t="str">
        <f>"890123010123"</f>
        <v>890123010123</v>
      </c>
      <c r="D7" s="6">
        <v>77</v>
      </c>
      <c r="E7" s="6">
        <v>63</v>
      </c>
      <c r="F7" s="5">
        <f t="shared" si="0"/>
        <v>69.30000000000001</v>
      </c>
      <c r="G7" s="6"/>
    </row>
    <row r="8" spans="1:7" s="8" customFormat="1" ht="22.5" customHeight="1">
      <c r="A8" s="6">
        <v>6</v>
      </c>
      <c r="B8" s="7" t="s">
        <v>3</v>
      </c>
      <c r="C8" s="6" t="str">
        <f>"890115010115"</f>
        <v>890115010115</v>
      </c>
      <c r="D8" s="6">
        <v>80</v>
      </c>
      <c r="E8" s="6">
        <v>56</v>
      </c>
      <c r="F8" s="5">
        <f t="shared" si="0"/>
        <v>66.80000000000001</v>
      </c>
      <c r="G8" s="6"/>
    </row>
    <row r="9" spans="1:7" s="8" customFormat="1" ht="22.5" customHeight="1">
      <c r="A9" s="6">
        <v>7</v>
      </c>
      <c r="B9" s="7" t="s">
        <v>4</v>
      </c>
      <c r="C9" s="6" t="str">
        <f>"890127010127"</f>
        <v>890127010127</v>
      </c>
      <c r="D9" s="6">
        <v>85</v>
      </c>
      <c r="E9" s="6">
        <v>63</v>
      </c>
      <c r="F9" s="5">
        <f t="shared" si="0"/>
        <v>72.9</v>
      </c>
      <c r="G9" s="6"/>
    </row>
    <row r="10" spans="1:7" s="8" customFormat="1" ht="22.5" customHeight="1">
      <c r="A10" s="6">
        <v>8</v>
      </c>
      <c r="B10" s="7" t="s">
        <v>4</v>
      </c>
      <c r="C10" s="6" t="str">
        <f>"890201010201"</f>
        <v>890201010201</v>
      </c>
      <c r="D10" s="6">
        <v>85</v>
      </c>
      <c r="E10" s="6">
        <v>58</v>
      </c>
      <c r="F10" s="5">
        <f t="shared" si="0"/>
        <v>70.15</v>
      </c>
      <c r="G10" s="6"/>
    </row>
    <row r="11" spans="1:7" s="8" customFormat="1" ht="22.5" customHeight="1">
      <c r="A11" s="6">
        <v>9</v>
      </c>
      <c r="B11" s="7" t="s">
        <v>4</v>
      </c>
      <c r="C11" s="6" t="str">
        <f>"890124010124"</f>
        <v>890124010124</v>
      </c>
      <c r="D11" s="6">
        <v>74</v>
      </c>
      <c r="E11" s="6">
        <v>64</v>
      </c>
      <c r="F11" s="5">
        <f t="shared" si="0"/>
        <v>68.5</v>
      </c>
      <c r="G11" s="6"/>
    </row>
    <row r="12" spans="1:7" s="8" customFormat="1" ht="22.5" customHeight="1">
      <c r="A12" s="6">
        <v>10</v>
      </c>
      <c r="B12" s="7" t="s">
        <v>5</v>
      </c>
      <c r="C12" s="6" t="str">
        <f>"890228010228"</f>
        <v>890228010228</v>
      </c>
      <c r="D12" s="6">
        <v>75</v>
      </c>
      <c r="E12" s="6">
        <v>67</v>
      </c>
      <c r="F12" s="5">
        <f t="shared" si="0"/>
        <v>70.6</v>
      </c>
      <c r="G12" s="6"/>
    </row>
    <row r="13" spans="1:7" s="8" customFormat="1" ht="22.5" customHeight="1">
      <c r="A13" s="6">
        <v>11</v>
      </c>
      <c r="B13" s="7" t="s">
        <v>5</v>
      </c>
      <c r="C13" s="6" t="str">
        <f>"890219010219"</f>
        <v>890219010219</v>
      </c>
      <c r="D13" s="6">
        <v>73</v>
      </c>
      <c r="E13" s="6">
        <v>66</v>
      </c>
      <c r="F13" s="5">
        <f t="shared" si="0"/>
        <v>69.15</v>
      </c>
      <c r="G13" s="6"/>
    </row>
    <row r="14" spans="1:7" s="8" customFormat="1" ht="22.5" customHeight="1">
      <c r="A14" s="6">
        <v>12</v>
      </c>
      <c r="B14" s="7" t="s">
        <v>5</v>
      </c>
      <c r="C14" s="6" t="str">
        <f>"890212010212"</f>
        <v>890212010212</v>
      </c>
      <c r="D14" s="6">
        <v>73</v>
      </c>
      <c r="E14" s="6">
        <v>65</v>
      </c>
      <c r="F14" s="5">
        <f t="shared" si="0"/>
        <v>68.6</v>
      </c>
      <c r="G14" s="6"/>
    </row>
    <row r="15" spans="1:7" s="8" customFormat="1" ht="22.5" customHeight="1">
      <c r="A15" s="6">
        <v>13</v>
      </c>
      <c r="B15" s="7" t="s">
        <v>6</v>
      </c>
      <c r="C15" s="6" t="str">
        <f>"890322010322"</f>
        <v>890322010322</v>
      </c>
      <c r="D15" s="6">
        <v>72</v>
      </c>
      <c r="E15" s="6">
        <v>71</v>
      </c>
      <c r="F15" s="5">
        <f t="shared" si="0"/>
        <v>71.45</v>
      </c>
      <c r="G15" s="6"/>
    </row>
    <row r="16" spans="1:7" s="8" customFormat="1" ht="22.5" customHeight="1">
      <c r="A16" s="6">
        <v>14</v>
      </c>
      <c r="B16" s="7" t="s">
        <v>6</v>
      </c>
      <c r="C16" s="6" t="str">
        <f>"890319010319"</f>
        <v>890319010319</v>
      </c>
      <c r="D16" s="6">
        <v>83</v>
      </c>
      <c r="E16" s="6">
        <v>60</v>
      </c>
      <c r="F16" s="5">
        <f t="shared" si="0"/>
        <v>70.35</v>
      </c>
      <c r="G16" s="6"/>
    </row>
    <row r="17" spans="1:7" s="8" customFormat="1" ht="22.5" customHeight="1">
      <c r="A17" s="6">
        <v>15</v>
      </c>
      <c r="B17" s="7" t="s">
        <v>6</v>
      </c>
      <c r="C17" s="6" t="str">
        <f>"890315010315"</f>
        <v>890315010315</v>
      </c>
      <c r="D17" s="6">
        <v>61</v>
      </c>
      <c r="E17" s="6">
        <v>73</v>
      </c>
      <c r="F17" s="5">
        <f t="shared" si="0"/>
        <v>67.60000000000001</v>
      </c>
      <c r="G17" s="6"/>
    </row>
    <row r="18" spans="1:7" s="8" customFormat="1" ht="22.5" customHeight="1">
      <c r="A18" s="6">
        <v>16</v>
      </c>
      <c r="B18" s="7" t="s">
        <v>7</v>
      </c>
      <c r="C18" s="6" t="str">
        <f>"890103230103"</f>
        <v>890103230103</v>
      </c>
      <c r="D18" s="6">
        <v>57</v>
      </c>
      <c r="E18" s="6">
        <v>60</v>
      </c>
      <c r="F18" s="5">
        <f aca="true" t="shared" si="1" ref="F18:F30">D18*0.45+E18*0.55</f>
        <v>58.650000000000006</v>
      </c>
      <c r="G18" s="6"/>
    </row>
    <row r="19" spans="1:7" s="8" customFormat="1" ht="22.5" customHeight="1">
      <c r="A19" s="6">
        <v>17</v>
      </c>
      <c r="B19" s="7" t="s">
        <v>7</v>
      </c>
      <c r="C19" s="6" t="str">
        <f>"890101230101"</f>
        <v>890101230101</v>
      </c>
      <c r="D19" s="6">
        <v>72</v>
      </c>
      <c r="E19" s="6">
        <v>44</v>
      </c>
      <c r="F19" s="5">
        <f t="shared" si="1"/>
        <v>56.6</v>
      </c>
      <c r="G19" s="6"/>
    </row>
    <row r="20" spans="1:7" s="8" customFormat="1" ht="22.5" customHeight="1">
      <c r="A20" s="6">
        <v>18</v>
      </c>
      <c r="B20" s="7" t="s">
        <v>7</v>
      </c>
      <c r="C20" s="6" t="str">
        <f>"890102230102"</f>
        <v>890102230102</v>
      </c>
      <c r="D20" s="6">
        <v>59</v>
      </c>
      <c r="E20" s="6">
        <v>50</v>
      </c>
      <c r="F20" s="5">
        <f t="shared" si="1"/>
        <v>54.050000000000004</v>
      </c>
      <c r="G20" s="6"/>
    </row>
    <row r="21" spans="1:7" s="8" customFormat="1" ht="22.5" customHeight="1">
      <c r="A21" s="6">
        <v>19</v>
      </c>
      <c r="B21" s="7" t="s">
        <v>8</v>
      </c>
      <c r="C21" s="6" t="str">
        <f>"890412010412"</f>
        <v>890412010412</v>
      </c>
      <c r="D21" s="6">
        <v>72</v>
      </c>
      <c r="E21" s="6">
        <v>64</v>
      </c>
      <c r="F21" s="5">
        <f t="shared" si="1"/>
        <v>67.6</v>
      </c>
      <c r="G21" s="6"/>
    </row>
    <row r="22" spans="1:7" s="8" customFormat="1" ht="22.5" customHeight="1">
      <c r="A22" s="6">
        <v>20</v>
      </c>
      <c r="B22" s="7" t="s">
        <v>8</v>
      </c>
      <c r="C22" s="6" t="str">
        <f>"890402010402"</f>
        <v>890402010402</v>
      </c>
      <c r="D22" s="6">
        <v>68</v>
      </c>
      <c r="E22" s="6">
        <v>63</v>
      </c>
      <c r="F22" s="5">
        <f t="shared" si="1"/>
        <v>65.25</v>
      </c>
      <c r="G22" s="6"/>
    </row>
    <row r="23" spans="1:7" s="8" customFormat="1" ht="22.5" customHeight="1">
      <c r="A23" s="6">
        <v>21</v>
      </c>
      <c r="B23" s="7" t="s">
        <v>8</v>
      </c>
      <c r="C23" s="6" t="str">
        <f>"890407010407"</f>
        <v>890407010407</v>
      </c>
      <c r="D23" s="6">
        <v>80</v>
      </c>
      <c r="E23" s="6">
        <v>53</v>
      </c>
      <c r="F23" s="5">
        <f t="shared" si="1"/>
        <v>65.15</v>
      </c>
      <c r="G23" s="6"/>
    </row>
    <row r="24" spans="1:7" s="8" customFormat="1" ht="22.5" customHeight="1">
      <c r="A24" s="6">
        <v>22</v>
      </c>
      <c r="B24" s="7" t="s">
        <v>9</v>
      </c>
      <c r="C24" s="6" t="str">
        <f>"890416010416"</f>
        <v>890416010416</v>
      </c>
      <c r="D24" s="6">
        <v>74</v>
      </c>
      <c r="E24" s="6">
        <v>51</v>
      </c>
      <c r="F24" s="5">
        <f t="shared" si="1"/>
        <v>61.35000000000001</v>
      </c>
      <c r="G24" s="6"/>
    </row>
    <row r="25" spans="1:7" s="8" customFormat="1" ht="22.5" customHeight="1">
      <c r="A25" s="6">
        <v>23</v>
      </c>
      <c r="B25" s="7" t="s">
        <v>9</v>
      </c>
      <c r="C25" s="6" t="str">
        <f>"890417010417"</f>
        <v>890417010417</v>
      </c>
      <c r="D25" s="6">
        <v>73</v>
      </c>
      <c r="E25" s="6">
        <v>50</v>
      </c>
      <c r="F25" s="5">
        <f t="shared" si="1"/>
        <v>60.35000000000001</v>
      </c>
      <c r="G25" s="6"/>
    </row>
    <row r="26" spans="1:7" s="8" customFormat="1" ht="22.5" customHeight="1">
      <c r="A26" s="6">
        <v>24</v>
      </c>
      <c r="B26" s="7" t="s">
        <v>9</v>
      </c>
      <c r="C26" s="6" t="str">
        <f>"890423010423"</f>
        <v>890423010423</v>
      </c>
      <c r="D26" s="6">
        <v>73</v>
      </c>
      <c r="E26" s="6">
        <v>45</v>
      </c>
      <c r="F26" s="5">
        <f t="shared" si="1"/>
        <v>57.60000000000001</v>
      </c>
      <c r="G26" s="6"/>
    </row>
    <row r="27" spans="1:7" s="8" customFormat="1" ht="22.5" customHeight="1">
      <c r="A27" s="6">
        <v>25</v>
      </c>
      <c r="B27" s="7" t="s">
        <v>139</v>
      </c>
      <c r="C27" s="6" t="str">
        <f>"890427010427"</f>
        <v>890427010427</v>
      </c>
      <c r="D27" s="6">
        <v>80</v>
      </c>
      <c r="E27" s="6">
        <v>56</v>
      </c>
      <c r="F27" s="5">
        <f t="shared" si="1"/>
        <v>66.80000000000001</v>
      </c>
      <c r="G27" s="6"/>
    </row>
    <row r="28" spans="1:7" s="8" customFormat="1" ht="22.5" customHeight="1">
      <c r="A28" s="6">
        <v>26</v>
      </c>
      <c r="B28" s="7" t="s">
        <v>10</v>
      </c>
      <c r="C28" s="6" t="str">
        <f>"890503010503"</f>
        <v>890503010503</v>
      </c>
      <c r="D28" s="6">
        <v>71</v>
      </c>
      <c r="E28" s="6">
        <v>62</v>
      </c>
      <c r="F28" s="5">
        <f t="shared" si="1"/>
        <v>66.05</v>
      </c>
      <c r="G28" s="6"/>
    </row>
    <row r="29" spans="1:7" s="8" customFormat="1" ht="22.5" customHeight="1">
      <c r="A29" s="6">
        <v>27</v>
      </c>
      <c r="B29" s="7" t="s">
        <v>10</v>
      </c>
      <c r="C29" s="6" t="str">
        <f>"890428010428"</f>
        <v>890428010428</v>
      </c>
      <c r="D29" s="6">
        <v>74</v>
      </c>
      <c r="E29" s="6">
        <v>56</v>
      </c>
      <c r="F29" s="5">
        <f t="shared" si="1"/>
        <v>64.10000000000001</v>
      </c>
      <c r="G29" s="6"/>
    </row>
    <row r="30" spans="1:7" s="8" customFormat="1" ht="22.5" customHeight="1">
      <c r="A30" s="6">
        <v>28</v>
      </c>
      <c r="B30" s="7" t="s">
        <v>11</v>
      </c>
      <c r="C30" s="6" t="str">
        <f>"890522010522"</f>
        <v>890522010522</v>
      </c>
      <c r="D30" s="6">
        <v>71</v>
      </c>
      <c r="E30" s="6">
        <v>69</v>
      </c>
      <c r="F30" s="5">
        <f t="shared" si="1"/>
        <v>69.9</v>
      </c>
      <c r="G30" s="6"/>
    </row>
    <row r="31" spans="1:7" s="8" customFormat="1" ht="22.5" customHeight="1">
      <c r="A31" s="6">
        <v>29</v>
      </c>
      <c r="B31" s="7" t="s">
        <v>11</v>
      </c>
      <c r="C31" s="6" t="str">
        <f>"890518010518"</f>
        <v>890518010518</v>
      </c>
      <c r="D31" s="6">
        <v>63</v>
      </c>
      <c r="E31" s="6">
        <v>75</v>
      </c>
      <c r="F31" s="5">
        <f aca="true" t="shared" si="2" ref="F31:F38">D31*0.45+E31*0.55</f>
        <v>69.6</v>
      </c>
      <c r="G31" s="6"/>
    </row>
    <row r="32" spans="1:7" s="8" customFormat="1" ht="22.5" customHeight="1">
      <c r="A32" s="6">
        <v>30</v>
      </c>
      <c r="B32" s="7" t="s">
        <v>11</v>
      </c>
      <c r="C32" s="6" t="str">
        <f>"890514010514"</f>
        <v>890514010514</v>
      </c>
      <c r="D32" s="6">
        <v>77</v>
      </c>
      <c r="E32" s="6">
        <v>60</v>
      </c>
      <c r="F32" s="5">
        <f t="shared" si="2"/>
        <v>67.65</v>
      </c>
      <c r="G32" s="6"/>
    </row>
    <row r="33" spans="1:7" s="8" customFormat="1" ht="22.5" customHeight="1">
      <c r="A33" s="6">
        <v>31</v>
      </c>
      <c r="B33" s="7" t="s">
        <v>12</v>
      </c>
      <c r="C33" s="6" t="str">
        <f>"890604010604"</f>
        <v>890604010604</v>
      </c>
      <c r="D33" s="6">
        <v>71</v>
      </c>
      <c r="E33" s="6">
        <v>65</v>
      </c>
      <c r="F33" s="5">
        <f t="shared" si="2"/>
        <v>67.7</v>
      </c>
      <c r="G33" s="6"/>
    </row>
    <row r="34" spans="1:7" s="8" customFormat="1" ht="22.5" customHeight="1">
      <c r="A34" s="6">
        <v>32</v>
      </c>
      <c r="B34" s="7" t="s">
        <v>12</v>
      </c>
      <c r="C34" s="6" t="str">
        <f>"890605010605"</f>
        <v>890605010605</v>
      </c>
      <c r="D34" s="6">
        <v>77</v>
      </c>
      <c r="E34" s="6">
        <v>53</v>
      </c>
      <c r="F34" s="5">
        <f t="shared" si="2"/>
        <v>63.8</v>
      </c>
      <c r="G34" s="6"/>
    </row>
    <row r="35" spans="1:7" s="8" customFormat="1" ht="22.5" customHeight="1">
      <c r="A35" s="6">
        <v>33</v>
      </c>
      <c r="B35" s="7" t="s">
        <v>12</v>
      </c>
      <c r="C35" s="6" t="str">
        <f>"890607010607"</f>
        <v>890607010607</v>
      </c>
      <c r="D35" s="6">
        <v>73</v>
      </c>
      <c r="E35" s="6">
        <v>49</v>
      </c>
      <c r="F35" s="5">
        <f t="shared" si="2"/>
        <v>59.800000000000004</v>
      </c>
      <c r="G35" s="6"/>
    </row>
    <row r="36" spans="1:7" s="8" customFormat="1" ht="22.5" customHeight="1">
      <c r="A36" s="6">
        <v>34</v>
      </c>
      <c r="B36" s="7" t="s">
        <v>13</v>
      </c>
      <c r="C36" s="6" t="str">
        <f>"890620010620"</f>
        <v>890620010620</v>
      </c>
      <c r="D36" s="6">
        <v>71</v>
      </c>
      <c r="E36" s="6">
        <v>69</v>
      </c>
      <c r="F36" s="5">
        <f t="shared" si="2"/>
        <v>69.9</v>
      </c>
      <c r="G36" s="6"/>
    </row>
    <row r="37" spans="1:7" s="8" customFormat="1" ht="22.5" customHeight="1">
      <c r="A37" s="6">
        <v>35</v>
      </c>
      <c r="B37" s="7" t="s">
        <v>13</v>
      </c>
      <c r="C37" s="6" t="str">
        <f>"890707010707"</f>
        <v>890707010707</v>
      </c>
      <c r="D37" s="6">
        <v>73</v>
      </c>
      <c r="E37" s="6">
        <v>64</v>
      </c>
      <c r="F37" s="5">
        <f t="shared" si="2"/>
        <v>68.05000000000001</v>
      </c>
      <c r="G37" s="6"/>
    </row>
    <row r="38" spans="1:7" s="8" customFormat="1" ht="22.5" customHeight="1">
      <c r="A38" s="6">
        <v>36</v>
      </c>
      <c r="B38" s="7" t="s">
        <v>13</v>
      </c>
      <c r="C38" s="6" t="str">
        <f>"890709010709"</f>
        <v>890709010709</v>
      </c>
      <c r="D38" s="6">
        <v>73</v>
      </c>
      <c r="E38" s="6">
        <v>62</v>
      </c>
      <c r="F38" s="5">
        <f t="shared" si="2"/>
        <v>66.95</v>
      </c>
      <c r="G38" s="6"/>
    </row>
    <row r="39" spans="1:7" s="8" customFormat="1" ht="22.5" customHeight="1">
      <c r="A39" s="6">
        <v>37</v>
      </c>
      <c r="B39" s="7" t="s">
        <v>14</v>
      </c>
      <c r="C39" s="6" t="str">
        <f>"890417230417"</f>
        <v>890417230417</v>
      </c>
      <c r="D39" s="6">
        <v>75</v>
      </c>
      <c r="E39" s="6">
        <v>97</v>
      </c>
      <c r="F39" s="5">
        <f aca="true" t="shared" si="3" ref="F39:F44">D39*0.45+E39*0.55</f>
        <v>87.1</v>
      </c>
      <c r="G39" s="6"/>
    </row>
    <row r="40" spans="1:7" s="8" customFormat="1" ht="22.5" customHeight="1">
      <c r="A40" s="6">
        <v>38</v>
      </c>
      <c r="B40" s="7" t="s">
        <v>14</v>
      </c>
      <c r="C40" s="6" t="str">
        <f>"890514230514"</f>
        <v>890514230514</v>
      </c>
      <c r="D40" s="6">
        <v>72</v>
      </c>
      <c r="E40" s="6">
        <v>96</v>
      </c>
      <c r="F40" s="5">
        <f t="shared" si="3"/>
        <v>85.2</v>
      </c>
      <c r="G40" s="6"/>
    </row>
    <row r="41" spans="1:7" s="8" customFormat="1" ht="22.5" customHeight="1">
      <c r="A41" s="6">
        <v>39</v>
      </c>
      <c r="B41" s="7" t="s">
        <v>14</v>
      </c>
      <c r="C41" s="6" t="str">
        <f>"890403230403"</f>
        <v>890403230403</v>
      </c>
      <c r="D41" s="6">
        <v>78</v>
      </c>
      <c r="E41" s="6">
        <v>90</v>
      </c>
      <c r="F41" s="5">
        <f t="shared" si="3"/>
        <v>84.60000000000001</v>
      </c>
      <c r="G41" s="6"/>
    </row>
    <row r="42" spans="1:7" s="8" customFormat="1" ht="22.5" customHeight="1">
      <c r="A42" s="6">
        <v>40</v>
      </c>
      <c r="B42" s="7" t="s">
        <v>15</v>
      </c>
      <c r="C42" s="6" t="str">
        <f>"890717010717"</f>
        <v>890717010717</v>
      </c>
      <c r="D42" s="6">
        <v>75</v>
      </c>
      <c r="E42" s="6">
        <v>59</v>
      </c>
      <c r="F42" s="5">
        <f t="shared" si="3"/>
        <v>66.2</v>
      </c>
      <c r="G42" s="6"/>
    </row>
    <row r="43" spans="1:7" s="8" customFormat="1" ht="22.5" customHeight="1">
      <c r="A43" s="6">
        <v>41</v>
      </c>
      <c r="B43" s="7" t="s">
        <v>15</v>
      </c>
      <c r="C43" s="6" t="str">
        <f>"890713010713"</f>
        <v>890713010713</v>
      </c>
      <c r="D43" s="6">
        <v>68</v>
      </c>
      <c r="E43" s="6">
        <v>64</v>
      </c>
      <c r="F43" s="5">
        <f t="shared" si="3"/>
        <v>65.80000000000001</v>
      </c>
      <c r="G43" s="6"/>
    </row>
    <row r="44" spans="1:7" s="8" customFormat="1" ht="22.5" customHeight="1">
      <c r="A44" s="6">
        <v>42</v>
      </c>
      <c r="B44" s="7" t="s">
        <v>15</v>
      </c>
      <c r="C44" s="6" t="str">
        <f>"890714010714"</f>
        <v>890714010714</v>
      </c>
      <c r="D44" s="6">
        <v>69</v>
      </c>
      <c r="E44" s="6">
        <v>59</v>
      </c>
      <c r="F44" s="5">
        <f t="shared" si="3"/>
        <v>63.5</v>
      </c>
      <c r="G44" s="6"/>
    </row>
    <row r="45" spans="1:7" s="8" customFormat="1" ht="22.5" customHeight="1">
      <c r="A45" s="6">
        <v>43</v>
      </c>
      <c r="B45" s="7" t="s">
        <v>16</v>
      </c>
      <c r="C45" s="6" t="str">
        <f>"890824010824"</f>
        <v>890824010824</v>
      </c>
      <c r="D45" s="6">
        <v>80</v>
      </c>
      <c r="E45" s="6">
        <v>69</v>
      </c>
      <c r="F45" s="5">
        <f aca="true" t="shared" si="4" ref="F45:F53">D45*0.45+E45*0.55</f>
        <v>73.95</v>
      </c>
      <c r="G45" s="6"/>
    </row>
    <row r="46" spans="1:7" s="8" customFormat="1" ht="22.5" customHeight="1">
      <c r="A46" s="6">
        <v>44</v>
      </c>
      <c r="B46" s="7" t="s">
        <v>16</v>
      </c>
      <c r="C46" s="6" t="str">
        <f>"890830010830"</f>
        <v>890830010830</v>
      </c>
      <c r="D46" s="6">
        <v>81</v>
      </c>
      <c r="E46" s="6">
        <v>68</v>
      </c>
      <c r="F46" s="5">
        <f t="shared" si="4"/>
        <v>73.85000000000001</v>
      </c>
      <c r="G46" s="6"/>
    </row>
    <row r="47" spans="1:7" s="8" customFormat="1" ht="22.5" customHeight="1">
      <c r="A47" s="6">
        <v>45</v>
      </c>
      <c r="B47" s="7" t="s">
        <v>16</v>
      </c>
      <c r="C47" s="6" t="str">
        <f>"890804010804"</f>
        <v>890804010804</v>
      </c>
      <c r="D47" s="6">
        <v>68</v>
      </c>
      <c r="E47" s="6">
        <v>71</v>
      </c>
      <c r="F47" s="5">
        <f t="shared" si="4"/>
        <v>69.65</v>
      </c>
      <c r="G47" s="6"/>
    </row>
    <row r="48" spans="1:7" s="8" customFormat="1" ht="22.5" customHeight="1">
      <c r="A48" s="6">
        <v>46</v>
      </c>
      <c r="B48" s="7" t="s">
        <v>16</v>
      </c>
      <c r="C48" s="6" t="str">
        <f>"890816010816"</f>
        <v>890816010816</v>
      </c>
      <c r="D48" s="6">
        <v>74</v>
      </c>
      <c r="E48" s="6">
        <v>62</v>
      </c>
      <c r="F48" s="5">
        <f t="shared" si="4"/>
        <v>67.4</v>
      </c>
      <c r="G48" s="6"/>
    </row>
    <row r="49" spans="1:7" s="8" customFormat="1" ht="22.5" customHeight="1">
      <c r="A49" s="6">
        <v>47</v>
      </c>
      <c r="B49" s="7" t="s">
        <v>16</v>
      </c>
      <c r="C49" s="6" t="str">
        <f>"890811010811"</f>
        <v>890811010811</v>
      </c>
      <c r="D49" s="6">
        <v>80</v>
      </c>
      <c r="E49" s="6">
        <v>55</v>
      </c>
      <c r="F49" s="5">
        <f t="shared" si="4"/>
        <v>66.25</v>
      </c>
      <c r="G49" s="6"/>
    </row>
    <row r="50" spans="1:7" s="8" customFormat="1" ht="22.5" customHeight="1">
      <c r="A50" s="6">
        <v>48</v>
      </c>
      <c r="B50" s="7" t="s">
        <v>16</v>
      </c>
      <c r="C50" s="6" t="str">
        <f>"890820010820"</f>
        <v>890820010820</v>
      </c>
      <c r="D50" s="6">
        <v>73</v>
      </c>
      <c r="E50" s="6">
        <v>60</v>
      </c>
      <c r="F50" s="5">
        <f t="shared" si="4"/>
        <v>65.85</v>
      </c>
      <c r="G50" s="6"/>
    </row>
    <row r="51" spans="1:7" s="8" customFormat="1" ht="22.5" customHeight="1">
      <c r="A51" s="6">
        <v>49</v>
      </c>
      <c r="B51" s="7" t="s">
        <v>17</v>
      </c>
      <c r="C51" s="6" t="str">
        <f>"890921010921"</f>
        <v>890921010921</v>
      </c>
      <c r="D51" s="6">
        <v>76</v>
      </c>
      <c r="E51" s="6">
        <v>54</v>
      </c>
      <c r="F51" s="5">
        <f t="shared" si="4"/>
        <v>63.900000000000006</v>
      </c>
      <c r="G51" s="6"/>
    </row>
    <row r="52" spans="1:7" s="8" customFormat="1" ht="22.5" customHeight="1">
      <c r="A52" s="6">
        <v>50</v>
      </c>
      <c r="B52" s="7" t="s">
        <v>17</v>
      </c>
      <c r="C52" s="6" t="str">
        <f>"890920010920"</f>
        <v>890920010920</v>
      </c>
      <c r="D52" s="6">
        <v>70</v>
      </c>
      <c r="E52" s="6">
        <v>58</v>
      </c>
      <c r="F52" s="5">
        <f t="shared" si="4"/>
        <v>63.400000000000006</v>
      </c>
      <c r="G52" s="6"/>
    </row>
    <row r="53" spans="1:7" s="8" customFormat="1" ht="22.5" customHeight="1">
      <c r="A53" s="6">
        <v>51</v>
      </c>
      <c r="B53" s="7" t="s">
        <v>17</v>
      </c>
      <c r="C53" s="6" t="str">
        <f>"890925010925"</f>
        <v>890925010925</v>
      </c>
      <c r="D53" s="6">
        <v>78</v>
      </c>
      <c r="E53" s="6">
        <v>51</v>
      </c>
      <c r="F53" s="5">
        <f t="shared" si="4"/>
        <v>63.150000000000006</v>
      </c>
      <c r="G53" s="6"/>
    </row>
    <row r="54" spans="1:7" s="8" customFormat="1" ht="22.5" customHeight="1">
      <c r="A54" s="6">
        <v>52</v>
      </c>
      <c r="B54" s="7" t="s">
        <v>18</v>
      </c>
      <c r="C54" s="6" t="str">
        <f>"891024011024"</f>
        <v>891024011024</v>
      </c>
      <c r="D54" s="6">
        <v>85</v>
      </c>
      <c r="E54" s="6">
        <v>61</v>
      </c>
      <c r="F54" s="5">
        <f aca="true" t="shared" si="5" ref="F54:F74">D54*0.45+E54*0.55</f>
        <v>71.80000000000001</v>
      </c>
      <c r="G54" s="6"/>
    </row>
    <row r="55" spans="1:7" s="8" customFormat="1" ht="22.5" customHeight="1">
      <c r="A55" s="6">
        <v>53</v>
      </c>
      <c r="B55" s="7" t="s">
        <v>18</v>
      </c>
      <c r="C55" s="6" t="str">
        <f>"891015011015"</f>
        <v>891015011015</v>
      </c>
      <c r="D55" s="6">
        <v>76</v>
      </c>
      <c r="E55" s="6">
        <v>64</v>
      </c>
      <c r="F55" s="5">
        <f t="shared" si="5"/>
        <v>69.4</v>
      </c>
      <c r="G55" s="6"/>
    </row>
    <row r="56" spans="1:7" s="8" customFormat="1" ht="22.5" customHeight="1">
      <c r="A56" s="6">
        <v>54</v>
      </c>
      <c r="B56" s="7" t="s">
        <v>18</v>
      </c>
      <c r="C56" s="6" t="str">
        <f>"891027011027"</f>
        <v>891027011027</v>
      </c>
      <c r="D56" s="6">
        <v>76</v>
      </c>
      <c r="E56" s="6">
        <v>60</v>
      </c>
      <c r="F56" s="5">
        <f t="shared" si="5"/>
        <v>67.2</v>
      </c>
      <c r="G56" s="6"/>
    </row>
    <row r="57" spans="1:7" s="8" customFormat="1" ht="22.5" customHeight="1">
      <c r="A57" s="6">
        <v>55</v>
      </c>
      <c r="B57" s="7" t="s">
        <v>19</v>
      </c>
      <c r="C57" s="6" t="str">
        <f>"890601230601"</f>
        <v>890601230601</v>
      </c>
      <c r="D57" s="6">
        <v>69</v>
      </c>
      <c r="E57" s="6">
        <v>89</v>
      </c>
      <c r="F57" s="5">
        <f t="shared" si="5"/>
        <v>80</v>
      </c>
      <c r="G57" s="6"/>
    </row>
    <row r="58" spans="1:7" s="8" customFormat="1" ht="22.5" customHeight="1">
      <c r="A58" s="6">
        <v>56</v>
      </c>
      <c r="B58" s="7" t="s">
        <v>19</v>
      </c>
      <c r="C58" s="6" t="str">
        <f>"890529230529"</f>
        <v>890529230529</v>
      </c>
      <c r="D58" s="6">
        <v>72</v>
      </c>
      <c r="E58" s="6">
        <v>86</v>
      </c>
      <c r="F58" s="5">
        <f t="shared" si="5"/>
        <v>79.7</v>
      </c>
      <c r="G58" s="6"/>
    </row>
    <row r="59" spans="1:7" s="8" customFormat="1" ht="22.5" customHeight="1">
      <c r="A59" s="6">
        <v>57</v>
      </c>
      <c r="B59" s="7" t="s">
        <v>19</v>
      </c>
      <c r="C59" s="6" t="str">
        <f>"890528230528"</f>
        <v>890528230528</v>
      </c>
      <c r="D59" s="6">
        <v>61</v>
      </c>
      <c r="E59" s="6">
        <v>92</v>
      </c>
      <c r="F59" s="5">
        <f t="shared" si="5"/>
        <v>78.05</v>
      </c>
      <c r="G59" s="6"/>
    </row>
    <row r="60" spans="1:7" s="8" customFormat="1" ht="22.5" customHeight="1">
      <c r="A60" s="6">
        <v>58</v>
      </c>
      <c r="B60" s="7" t="s">
        <v>20</v>
      </c>
      <c r="C60" s="6" t="str">
        <f>"891101231101"</f>
        <v>891101231101</v>
      </c>
      <c r="D60" s="6">
        <v>75</v>
      </c>
      <c r="E60" s="6">
        <v>70</v>
      </c>
      <c r="F60" s="5">
        <f t="shared" si="5"/>
        <v>72.25</v>
      </c>
      <c r="G60" s="6"/>
    </row>
    <row r="61" spans="1:7" s="8" customFormat="1" ht="22.5" customHeight="1">
      <c r="A61" s="6">
        <v>59</v>
      </c>
      <c r="B61" s="7" t="s">
        <v>20</v>
      </c>
      <c r="C61" s="6" t="str">
        <f>"891106231106"</f>
        <v>891106231106</v>
      </c>
      <c r="D61" s="6">
        <v>73</v>
      </c>
      <c r="E61" s="6">
        <v>59</v>
      </c>
      <c r="F61" s="5">
        <f t="shared" si="5"/>
        <v>65.30000000000001</v>
      </c>
      <c r="G61" s="6"/>
    </row>
    <row r="62" spans="1:7" s="8" customFormat="1" ht="22.5" customHeight="1">
      <c r="A62" s="6">
        <v>60</v>
      </c>
      <c r="B62" s="7" t="s">
        <v>20</v>
      </c>
      <c r="C62" s="6" t="str">
        <f>"891104231104"</f>
        <v>891104231104</v>
      </c>
      <c r="D62" s="6">
        <v>63</v>
      </c>
      <c r="E62" s="6">
        <v>50</v>
      </c>
      <c r="F62" s="5">
        <f t="shared" si="5"/>
        <v>55.85000000000001</v>
      </c>
      <c r="G62" s="6"/>
    </row>
    <row r="63" spans="1:7" s="8" customFormat="1" ht="22.5" customHeight="1">
      <c r="A63" s="6">
        <v>61</v>
      </c>
      <c r="B63" s="7" t="s">
        <v>21</v>
      </c>
      <c r="C63" s="6" t="str">
        <f>"891414011414"</f>
        <v>891414011414</v>
      </c>
      <c r="D63" s="6">
        <v>70</v>
      </c>
      <c r="E63" s="6">
        <v>76</v>
      </c>
      <c r="F63" s="5">
        <f t="shared" si="5"/>
        <v>73.30000000000001</v>
      </c>
      <c r="G63" s="6"/>
    </row>
    <row r="64" spans="1:7" s="8" customFormat="1" ht="22.5" customHeight="1">
      <c r="A64" s="6">
        <v>62</v>
      </c>
      <c r="B64" s="7" t="s">
        <v>21</v>
      </c>
      <c r="C64" s="6" t="str">
        <f>"891101011101"</f>
        <v>891101011101</v>
      </c>
      <c r="D64" s="6">
        <v>80</v>
      </c>
      <c r="E64" s="6">
        <v>67</v>
      </c>
      <c r="F64" s="5">
        <f t="shared" si="5"/>
        <v>72.85</v>
      </c>
      <c r="G64" s="6" t="s">
        <v>138</v>
      </c>
    </row>
    <row r="65" spans="1:7" s="8" customFormat="1" ht="22.5" customHeight="1">
      <c r="A65" s="6">
        <v>63</v>
      </c>
      <c r="B65" s="7" t="s">
        <v>21</v>
      </c>
      <c r="C65" s="6" t="str">
        <f>"891229011229"</f>
        <v>891229011229</v>
      </c>
      <c r="D65" s="6">
        <v>74</v>
      </c>
      <c r="E65" s="6">
        <v>71</v>
      </c>
      <c r="F65" s="5">
        <f t="shared" si="5"/>
        <v>72.35000000000001</v>
      </c>
      <c r="G65" s="6"/>
    </row>
    <row r="66" spans="1:7" s="8" customFormat="1" ht="22.5" customHeight="1">
      <c r="A66" s="6">
        <v>64</v>
      </c>
      <c r="B66" s="7" t="s">
        <v>21</v>
      </c>
      <c r="C66" s="6" t="str">
        <f>"891102011102"</f>
        <v>891102011102</v>
      </c>
      <c r="D66" s="6">
        <v>80</v>
      </c>
      <c r="E66" s="6">
        <v>65</v>
      </c>
      <c r="F66" s="5">
        <f t="shared" si="5"/>
        <v>71.75</v>
      </c>
      <c r="G66" s="6"/>
    </row>
    <row r="67" spans="1:7" s="8" customFormat="1" ht="22.5" customHeight="1">
      <c r="A67" s="6">
        <v>65</v>
      </c>
      <c r="B67" s="7" t="s">
        <v>21</v>
      </c>
      <c r="C67" s="6" t="str">
        <f>"891523011523"</f>
        <v>891523011523</v>
      </c>
      <c r="D67" s="6">
        <v>69</v>
      </c>
      <c r="E67" s="6">
        <v>74</v>
      </c>
      <c r="F67" s="5">
        <f t="shared" si="5"/>
        <v>71.75</v>
      </c>
      <c r="G67" s="6"/>
    </row>
    <row r="68" spans="1:7" s="8" customFormat="1" ht="22.5" customHeight="1">
      <c r="A68" s="6">
        <v>66</v>
      </c>
      <c r="B68" s="7" t="s">
        <v>21</v>
      </c>
      <c r="C68" s="6" t="str">
        <f>"891617011617"</f>
        <v>891617011617</v>
      </c>
      <c r="D68" s="6">
        <v>84</v>
      </c>
      <c r="E68" s="6">
        <v>61</v>
      </c>
      <c r="F68" s="5">
        <f t="shared" si="5"/>
        <v>71.35000000000001</v>
      </c>
      <c r="G68" s="6"/>
    </row>
    <row r="69" spans="1:7" s="8" customFormat="1" ht="22.5" customHeight="1">
      <c r="A69" s="6">
        <v>67</v>
      </c>
      <c r="B69" s="7" t="s">
        <v>21</v>
      </c>
      <c r="C69" s="6" t="str">
        <f>"891502011502"</f>
        <v>891502011502</v>
      </c>
      <c r="D69" s="6">
        <v>79</v>
      </c>
      <c r="E69" s="6">
        <v>64</v>
      </c>
      <c r="F69" s="5">
        <f t="shared" si="5"/>
        <v>70.75</v>
      </c>
      <c r="G69" s="6"/>
    </row>
    <row r="70" spans="1:7" s="8" customFormat="1" ht="22.5" customHeight="1">
      <c r="A70" s="6">
        <v>68</v>
      </c>
      <c r="B70" s="7" t="s">
        <v>21</v>
      </c>
      <c r="C70" s="6" t="str">
        <f>"891304011304"</f>
        <v>891304011304</v>
      </c>
      <c r="D70" s="6">
        <v>82</v>
      </c>
      <c r="E70" s="6">
        <v>60</v>
      </c>
      <c r="F70" s="5">
        <f t="shared" si="5"/>
        <v>69.9</v>
      </c>
      <c r="G70" s="6"/>
    </row>
    <row r="71" spans="1:7" s="8" customFormat="1" ht="22.5" customHeight="1">
      <c r="A71" s="6">
        <v>69</v>
      </c>
      <c r="B71" s="7" t="s">
        <v>21</v>
      </c>
      <c r="C71" s="6" t="str">
        <f>"891611011611"</f>
        <v>891611011611</v>
      </c>
      <c r="D71" s="6">
        <v>77</v>
      </c>
      <c r="E71" s="6">
        <v>64</v>
      </c>
      <c r="F71" s="5">
        <f t="shared" si="5"/>
        <v>69.85</v>
      </c>
      <c r="G71" s="6"/>
    </row>
    <row r="72" spans="1:7" s="8" customFormat="1" ht="22.5" customHeight="1">
      <c r="A72" s="6">
        <v>70</v>
      </c>
      <c r="B72" s="7" t="s">
        <v>21</v>
      </c>
      <c r="C72" s="6" t="str">
        <f>"891406011406"</f>
        <v>891406011406</v>
      </c>
      <c r="D72" s="6">
        <v>67</v>
      </c>
      <c r="E72" s="6">
        <v>71</v>
      </c>
      <c r="F72" s="5">
        <f t="shared" si="5"/>
        <v>69.2</v>
      </c>
      <c r="G72" s="6"/>
    </row>
    <row r="73" spans="1:7" s="8" customFormat="1" ht="22.5" customHeight="1">
      <c r="A73" s="6">
        <v>71</v>
      </c>
      <c r="B73" s="7" t="s">
        <v>21</v>
      </c>
      <c r="C73" s="6" t="str">
        <f>"891210011210"</f>
        <v>891210011210</v>
      </c>
      <c r="D73" s="6">
        <v>84</v>
      </c>
      <c r="E73" s="6">
        <v>56</v>
      </c>
      <c r="F73" s="5">
        <f t="shared" si="5"/>
        <v>68.60000000000001</v>
      </c>
      <c r="G73" s="6"/>
    </row>
    <row r="74" spans="1:7" s="8" customFormat="1" ht="22.5" customHeight="1">
      <c r="A74" s="6">
        <v>72</v>
      </c>
      <c r="B74" s="7" t="s">
        <v>21</v>
      </c>
      <c r="C74" s="6" t="str">
        <f>"891618011618"</f>
        <v>891618011618</v>
      </c>
      <c r="D74" s="6">
        <v>80</v>
      </c>
      <c r="E74" s="6">
        <v>59</v>
      </c>
      <c r="F74" s="5">
        <f t="shared" si="5"/>
        <v>68.45</v>
      </c>
      <c r="G74" s="6" t="s">
        <v>138</v>
      </c>
    </row>
    <row r="75" spans="1:7" s="8" customFormat="1" ht="22.5" customHeight="1">
      <c r="A75" s="6">
        <v>73</v>
      </c>
      <c r="B75" s="7" t="s">
        <v>22</v>
      </c>
      <c r="C75" s="6" t="str">
        <f>"890126230126"</f>
        <v>890126230126</v>
      </c>
      <c r="D75" s="6">
        <v>73</v>
      </c>
      <c r="E75" s="6">
        <v>71</v>
      </c>
      <c r="F75" s="5">
        <f>D75*0.45+E75*0.55</f>
        <v>71.9</v>
      </c>
      <c r="G75" s="6"/>
    </row>
    <row r="76" spans="1:7" s="8" customFormat="1" ht="22.5" customHeight="1">
      <c r="A76" s="6">
        <v>74</v>
      </c>
      <c r="B76" s="7" t="s">
        <v>22</v>
      </c>
      <c r="C76" s="6" t="str">
        <f>"890111230111"</f>
        <v>890111230111</v>
      </c>
      <c r="D76" s="6">
        <v>80</v>
      </c>
      <c r="E76" s="6">
        <v>60</v>
      </c>
      <c r="F76" s="5">
        <f>D76*0.45+E76*0.55</f>
        <v>69</v>
      </c>
      <c r="G76" s="6"/>
    </row>
    <row r="77" spans="1:7" s="8" customFormat="1" ht="22.5" customHeight="1">
      <c r="A77" s="6">
        <v>75</v>
      </c>
      <c r="B77" s="7" t="s">
        <v>22</v>
      </c>
      <c r="C77" s="6" t="str">
        <f>"890118230118"</f>
        <v>890118230118</v>
      </c>
      <c r="D77" s="6">
        <v>78</v>
      </c>
      <c r="E77" s="6">
        <v>51</v>
      </c>
      <c r="F77" s="5">
        <f>D77*0.45+E77*0.55</f>
        <v>63.150000000000006</v>
      </c>
      <c r="G77" s="6"/>
    </row>
    <row r="78" spans="1:7" s="8" customFormat="1" ht="22.5" customHeight="1">
      <c r="A78" s="6">
        <v>76</v>
      </c>
      <c r="B78" s="7" t="s">
        <v>23</v>
      </c>
      <c r="C78" s="6" t="str">
        <f>"890130230130"</f>
        <v>890130230130</v>
      </c>
      <c r="D78" s="6">
        <v>63</v>
      </c>
      <c r="E78" s="6">
        <v>55</v>
      </c>
      <c r="F78" s="5">
        <f aca="true" t="shared" si="6" ref="F78:F84">D78*0.45+E78*0.55</f>
        <v>58.60000000000001</v>
      </c>
      <c r="G78" s="6"/>
    </row>
    <row r="79" spans="1:7" s="8" customFormat="1" ht="22.5" customHeight="1">
      <c r="A79" s="6">
        <v>77</v>
      </c>
      <c r="B79" s="7" t="s">
        <v>24</v>
      </c>
      <c r="C79" s="6" t="str">
        <f>"891726011726"</f>
        <v>891726011726</v>
      </c>
      <c r="D79" s="6">
        <v>68</v>
      </c>
      <c r="E79" s="6">
        <v>76</v>
      </c>
      <c r="F79" s="5">
        <f t="shared" si="6"/>
        <v>72.4</v>
      </c>
      <c r="G79" s="6"/>
    </row>
    <row r="80" spans="1:7" s="8" customFormat="1" ht="22.5" customHeight="1">
      <c r="A80" s="6">
        <v>78</v>
      </c>
      <c r="B80" s="7" t="s">
        <v>24</v>
      </c>
      <c r="C80" s="6" t="str">
        <f>"891903011903"</f>
        <v>891903011903</v>
      </c>
      <c r="D80" s="6">
        <v>74</v>
      </c>
      <c r="E80" s="6">
        <v>69</v>
      </c>
      <c r="F80" s="5">
        <f t="shared" si="6"/>
        <v>71.25</v>
      </c>
      <c r="G80" s="6"/>
    </row>
    <row r="81" spans="1:7" s="8" customFormat="1" ht="22.5" customHeight="1">
      <c r="A81" s="6">
        <v>79</v>
      </c>
      <c r="B81" s="7" t="s">
        <v>24</v>
      </c>
      <c r="C81" s="6" t="str">
        <f>"891720011720"</f>
        <v>891720011720</v>
      </c>
      <c r="D81" s="6">
        <v>68</v>
      </c>
      <c r="E81" s="6">
        <v>68</v>
      </c>
      <c r="F81" s="5">
        <f t="shared" si="6"/>
        <v>68</v>
      </c>
      <c r="G81" s="6"/>
    </row>
    <row r="82" spans="1:7" s="8" customFormat="1" ht="22.5" customHeight="1">
      <c r="A82" s="6">
        <v>80</v>
      </c>
      <c r="B82" s="7" t="s">
        <v>24</v>
      </c>
      <c r="C82" s="6" t="str">
        <f>"891901011901"</f>
        <v>891901011901</v>
      </c>
      <c r="D82" s="6">
        <v>69</v>
      </c>
      <c r="E82" s="6">
        <v>64</v>
      </c>
      <c r="F82" s="5">
        <f t="shared" si="6"/>
        <v>66.25</v>
      </c>
      <c r="G82" s="6"/>
    </row>
    <row r="83" spans="1:7" s="8" customFormat="1" ht="22.5" customHeight="1">
      <c r="A83" s="6">
        <v>81</v>
      </c>
      <c r="B83" s="7" t="s">
        <v>24</v>
      </c>
      <c r="C83" s="6" t="str">
        <f>"891728011728"</f>
        <v>891728011728</v>
      </c>
      <c r="D83" s="6">
        <v>66</v>
      </c>
      <c r="E83" s="6">
        <v>66</v>
      </c>
      <c r="F83" s="5">
        <f t="shared" si="6"/>
        <v>66</v>
      </c>
      <c r="G83" s="6"/>
    </row>
    <row r="84" spans="1:7" s="8" customFormat="1" ht="22.5" customHeight="1">
      <c r="A84" s="6">
        <v>82</v>
      </c>
      <c r="B84" s="7" t="s">
        <v>24</v>
      </c>
      <c r="C84" s="6" t="str">
        <f>"891904011904"</f>
        <v>891904011904</v>
      </c>
      <c r="D84" s="6">
        <v>72</v>
      </c>
      <c r="E84" s="6">
        <v>61</v>
      </c>
      <c r="F84" s="5">
        <f t="shared" si="6"/>
        <v>65.95</v>
      </c>
      <c r="G84" s="6"/>
    </row>
    <row r="85" spans="1:7" s="8" customFormat="1" ht="22.5" customHeight="1">
      <c r="A85" s="6">
        <v>83</v>
      </c>
      <c r="B85" s="7" t="s">
        <v>25</v>
      </c>
      <c r="C85" s="6" t="str">
        <f>"891925011925"</f>
        <v>891925011925</v>
      </c>
      <c r="D85" s="6">
        <v>82</v>
      </c>
      <c r="E85" s="6">
        <v>66</v>
      </c>
      <c r="F85" s="5">
        <f aca="true" t="shared" si="7" ref="F85:F90">D85*0.45+E85*0.55</f>
        <v>73.2</v>
      </c>
      <c r="G85" s="6"/>
    </row>
    <row r="86" spans="1:7" s="8" customFormat="1" ht="22.5" customHeight="1">
      <c r="A86" s="6">
        <v>84</v>
      </c>
      <c r="B86" s="7" t="s">
        <v>25</v>
      </c>
      <c r="C86" s="6" t="str">
        <f>"891918011918"</f>
        <v>891918011918</v>
      </c>
      <c r="D86" s="6">
        <v>84</v>
      </c>
      <c r="E86" s="6">
        <v>56</v>
      </c>
      <c r="F86" s="5">
        <f t="shared" si="7"/>
        <v>68.60000000000001</v>
      </c>
      <c r="G86" s="6"/>
    </row>
    <row r="87" spans="1:7" s="8" customFormat="1" ht="22.5" customHeight="1">
      <c r="A87" s="6">
        <v>85</v>
      </c>
      <c r="B87" s="7" t="s">
        <v>25</v>
      </c>
      <c r="C87" s="6" t="str">
        <f>"891922011922"</f>
        <v>891922011922</v>
      </c>
      <c r="D87" s="6">
        <v>81</v>
      </c>
      <c r="E87" s="6">
        <v>58</v>
      </c>
      <c r="F87" s="5">
        <f t="shared" si="7"/>
        <v>68.35000000000001</v>
      </c>
      <c r="G87" s="6"/>
    </row>
    <row r="88" spans="1:7" s="8" customFormat="1" ht="22.5" customHeight="1">
      <c r="A88" s="6">
        <v>86</v>
      </c>
      <c r="B88" s="7" t="s">
        <v>26</v>
      </c>
      <c r="C88" s="6" t="str">
        <f>"890621230621"</f>
        <v>890621230621</v>
      </c>
      <c r="D88" s="6">
        <v>77</v>
      </c>
      <c r="E88" s="6">
        <v>97</v>
      </c>
      <c r="F88" s="5">
        <f t="shared" si="7"/>
        <v>88</v>
      </c>
      <c r="G88" s="6"/>
    </row>
    <row r="89" spans="1:7" s="8" customFormat="1" ht="22.5" customHeight="1">
      <c r="A89" s="6">
        <v>87</v>
      </c>
      <c r="B89" s="7" t="s">
        <v>26</v>
      </c>
      <c r="C89" s="6" t="str">
        <f>"890613230613"</f>
        <v>890613230613</v>
      </c>
      <c r="D89" s="6">
        <v>78</v>
      </c>
      <c r="E89" s="6">
        <v>93</v>
      </c>
      <c r="F89" s="5">
        <f t="shared" si="7"/>
        <v>86.25</v>
      </c>
      <c r="G89" s="6"/>
    </row>
    <row r="90" spans="1:7" s="8" customFormat="1" ht="22.5" customHeight="1">
      <c r="A90" s="6">
        <v>88</v>
      </c>
      <c r="B90" s="7" t="s">
        <v>26</v>
      </c>
      <c r="C90" s="6" t="str">
        <f>"890710230710"</f>
        <v>890710230710</v>
      </c>
      <c r="D90" s="6">
        <v>73</v>
      </c>
      <c r="E90" s="6">
        <v>93</v>
      </c>
      <c r="F90" s="5">
        <f t="shared" si="7"/>
        <v>84</v>
      </c>
      <c r="G90" s="6"/>
    </row>
    <row r="91" spans="1:7" s="8" customFormat="1" ht="22.5" customHeight="1">
      <c r="A91" s="6">
        <v>89</v>
      </c>
      <c r="B91" s="7" t="s">
        <v>27</v>
      </c>
      <c r="C91" s="6" t="str">
        <f>"892003012003"</f>
        <v>892003012003</v>
      </c>
      <c r="D91" s="6">
        <v>86</v>
      </c>
      <c r="E91" s="6">
        <v>73</v>
      </c>
      <c r="F91" s="5">
        <f aca="true" t="shared" si="8" ref="F91:F99">D91*0.45+E91*0.55</f>
        <v>78.85000000000001</v>
      </c>
      <c r="G91" s="6"/>
    </row>
    <row r="92" spans="1:7" s="8" customFormat="1" ht="22.5" customHeight="1">
      <c r="A92" s="6">
        <v>90</v>
      </c>
      <c r="B92" s="7" t="s">
        <v>27</v>
      </c>
      <c r="C92" s="6" t="str">
        <f>"892001012001"</f>
        <v>892001012001</v>
      </c>
      <c r="D92" s="6">
        <v>86</v>
      </c>
      <c r="E92" s="6">
        <v>71</v>
      </c>
      <c r="F92" s="5">
        <f t="shared" si="8"/>
        <v>77.75</v>
      </c>
      <c r="G92" s="6"/>
    </row>
    <row r="93" spans="1:7" s="8" customFormat="1" ht="22.5" customHeight="1">
      <c r="A93" s="6">
        <v>91</v>
      </c>
      <c r="B93" s="7" t="s">
        <v>27</v>
      </c>
      <c r="C93" s="6" t="str">
        <f>"892023012023"</f>
        <v>892023012023</v>
      </c>
      <c r="D93" s="6">
        <v>84</v>
      </c>
      <c r="E93" s="6">
        <v>66</v>
      </c>
      <c r="F93" s="5">
        <f t="shared" si="8"/>
        <v>74.10000000000001</v>
      </c>
      <c r="G93" s="6"/>
    </row>
    <row r="94" spans="1:7" s="8" customFormat="1" ht="22.5" customHeight="1">
      <c r="A94" s="6">
        <v>92</v>
      </c>
      <c r="B94" s="7" t="s">
        <v>28</v>
      </c>
      <c r="C94" s="6" t="str">
        <f>"892113012113"</f>
        <v>892113012113</v>
      </c>
      <c r="D94" s="6">
        <v>71</v>
      </c>
      <c r="E94" s="6">
        <v>60</v>
      </c>
      <c r="F94" s="5">
        <f t="shared" si="8"/>
        <v>64.95</v>
      </c>
      <c r="G94" s="6"/>
    </row>
    <row r="95" spans="1:7" s="8" customFormat="1" ht="22.5" customHeight="1">
      <c r="A95" s="6">
        <v>93</v>
      </c>
      <c r="B95" s="7" t="s">
        <v>28</v>
      </c>
      <c r="C95" s="6" t="str">
        <f>"892111012111"</f>
        <v>892111012111</v>
      </c>
      <c r="D95" s="6">
        <v>76</v>
      </c>
      <c r="E95" s="6">
        <v>54</v>
      </c>
      <c r="F95" s="5">
        <f t="shared" si="8"/>
        <v>63.900000000000006</v>
      </c>
      <c r="G95" s="6"/>
    </row>
    <row r="96" spans="1:7" s="8" customFormat="1" ht="22.5" customHeight="1">
      <c r="A96" s="6">
        <v>94</v>
      </c>
      <c r="B96" s="7" t="s">
        <v>28</v>
      </c>
      <c r="C96" s="6" t="str">
        <f>"892109012109"</f>
        <v>892109012109</v>
      </c>
      <c r="D96" s="6">
        <v>71</v>
      </c>
      <c r="E96" s="6">
        <v>58</v>
      </c>
      <c r="F96" s="5">
        <f t="shared" si="8"/>
        <v>63.85</v>
      </c>
      <c r="G96" s="6"/>
    </row>
    <row r="97" spans="1:7" s="8" customFormat="1" ht="22.5" customHeight="1">
      <c r="A97" s="6">
        <v>95</v>
      </c>
      <c r="B97" s="7" t="s">
        <v>29</v>
      </c>
      <c r="C97" s="6" t="str">
        <f>"892215012215"</f>
        <v>892215012215</v>
      </c>
      <c r="D97" s="6">
        <v>82</v>
      </c>
      <c r="E97" s="6">
        <v>69</v>
      </c>
      <c r="F97" s="5">
        <f t="shared" si="8"/>
        <v>74.85</v>
      </c>
      <c r="G97" s="6"/>
    </row>
    <row r="98" spans="1:7" s="8" customFormat="1" ht="22.5" customHeight="1">
      <c r="A98" s="6">
        <v>96</v>
      </c>
      <c r="B98" s="7" t="s">
        <v>29</v>
      </c>
      <c r="C98" s="6" t="str">
        <f>"892117012117"</f>
        <v>892117012117</v>
      </c>
      <c r="D98" s="6">
        <v>79</v>
      </c>
      <c r="E98" s="6">
        <v>62</v>
      </c>
      <c r="F98" s="5">
        <f t="shared" si="8"/>
        <v>69.65</v>
      </c>
      <c r="G98" s="6"/>
    </row>
    <row r="99" spans="1:7" s="8" customFormat="1" ht="22.5" customHeight="1">
      <c r="A99" s="6">
        <v>97</v>
      </c>
      <c r="B99" s="7" t="s">
        <v>29</v>
      </c>
      <c r="C99" s="6" t="str">
        <f>"892205012205"</f>
        <v>892205012205</v>
      </c>
      <c r="D99" s="6">
        <v>70</v>
      </c>
      <c r="E99" s="6">
        <v>68</v>
      </c>
      <c r="F99" s="5">
        <f t="shared" si="8"/>
        <v>68.9</v>
      </c>
      <c r="G99" s="6"/>
    </row>
    <row r="100" spans="1:7" s="8" customFormat="1" ht="22.5" customHeight="1">
      <c r="A100" s="6">
        <v>98</v>
      </c>
      <c r="B100" s="7" t="s">
        <v>30</v>
      </c>
      <c r="C100" s="6" t="str">
        <f>"891123231123"</f>
        <v>891123231123</v>
      </c>
      <c r="D100" s="6">
        <v>80</v>
      </c>
      <c r="E100" s="6">
        <v>70</v>
      </c>
      <c r="F100" s="5">
        <f aca="true" t="shared" si="9" ref="F100:F108">D100*0.45+E100*0.55</f>
        <v>74.5</v>
      </c>
      <c r="G100" s="6"/>
    </row>
    <row r="101" spans="1:7" s="8" customFormat="1" ht="22.5" customHeight="1">
      <c r="A101" s="6">
        <v>99</v>
      </c>
      <c r="B101" s="7" t="s">
        <v>30</v>
      </c>
      <c r="C101" s="6" t="str">
        <f>"891122231122"</f>
        <v>891122231122</v>
      </c>
      <c r="D101" s="6">
        <v>77</v>
      </c>
      <c r="E101" s="6">
        <v>63</v>
      </c>
      <c r="F101" s="5">
        <f t="shared" si="9"/>
        <v>69.30000000000001</v>
      </c>
      <c r="G101" s="6"/>
    </row>
    <row r="102" spans="1:7" s="8" customFormat="1" ht="22.5" customHeight="1">
      <c r="A102" s="6">
        <v>100</v>
      </c>
      <c r="B102" s="7" t="s">
        <v>30</v>
      </c>
      <c r="C102" s="6" t="str">
        <f>"891118231118"</f>
        <v>891118231118</v>
      </c>
      <c r="D102" s="6">
        <v>69</v>
      </c>
      <c r="E102" s="6">
        <v>61</v>
      </c>
      <c r="F102" s="5">
        <f t="shared" si="9"/>
        <v>64.60000000000001</v>
      </c>
      <c r="G102" s="6"/>
    </row>
    <row r="103" spans="1:7" s="8" customFormat="1" ht="22.5" customHeight="1">
      <c r="A103" s="6">
        <v>101</v>
      </c>
      <c r="B103" s="7" t="s">
        <v>30</v>
      </c>
      <c r="C103" s="6" t="str">
        <f>"891202231202"</f>
        <v>891202231202</v>
      </c>
      <c r="D103" s="6">
        <v>84</v>
      </c>
      <c r="E103" s="6">
        <v>48</v>
      </c>
      <c r="F103" s="5">
        <f t="shared" si="9"/>
        <v>64.2</v>
      </c>
      <c r="G103" s="6"/>
    </row>
    <row r="104" spans="1:7" s="8" customFormat="1" ht="22.5" customHeight="1">
      <c r="A104" s="6">
        <v>102</v>
      </c>
      <c r="B104" s="7" t="s">
        <v>30</v>
      </c>
      <c r="C104" s="6" t="str">
        <f>"891112231112"</f>
        <v>891112231112</v>
      </c>
      <c r="D104" s="6">
        <v>66</v>
      </c>
      <c r="E104" s="6">
        <v>61</v>
      </c>
      <c r="F104" s="5">
        <f t="shared" si="9"/>
        <v>63.25</v>
      </c>
      <c r="G104" s="6"/>
    </row>
    <row r="105" spans="1:7" s="8" customFormat="1" ht="22.5" customHeight="1">
      <c r="A105" s="6">
        <v>103</v>
      </c>
      <c r="B105" s="7" t="s">
        <v>30</v>
      </c>
      <c r="C105" s="6" t="str">
        <f>"891109231109"</f>
        <v>891109231109</v>
      </c>
      <c r="D105" s="6">
        <v>64</v>
      </c>
      <c r="E105" s="6">
        <v>60</v>
      </c>
      <c r="F105" s="5">
        <f t="shared" si="9"/>
        <v>61.8</v>
      </c>
      <c r="G105" s="6"/>
    </row>
    <row r="106" spans="1:7" s="8" customFormat="1" ht="22.5" customHeight="1">
      <c r="A106" s="6">
        <v>104</v>
      </c>
      <c r="B106" s="7" t="s">
        <v>31</v>
      </c>
      <c r="C106" s="6" t="str">
        <f>"892305012305"</f>
        <v>892305012305</v>
      </c>
      <c r="D106" s="6">
        <v>63</v>
      </c>
      <c r="E106" s="6">
        <v>74</v>
      </c>
      <c r="F106" s="5">
        <f t="shared" si="9"/>
        <v>69.05000000000001</v>
      </c>
      <c r="G106" s="6"/>
    </row>
    <row r="107" spans="1:7" s="8" customFormat="1" ht="22.5" customHeight="1">
      <c r="A107" s="6">
        <v>105</v>
      </c>
      <c r="B107" s="7" t="s">
        <v>31</v>
      </c>
      <c r="C107" s="6" t="str">
        <f>"892220012220"</f>
        <v>892220012220</v>
      </c>
      <c r="D107" s="6">
        <v>52</v>
      </c>
      <c r="E107" s="6">
        <v>77</v>
      </c>
      <c r="F107" s="5">
        <f t="shared" si="9"/>
        <v>65.75</v>
      </c>
      <c r="G107" s="6"/>
    </row>
    <row r="108" spans="1:7" s="8" customFormat="1" ht="22.5" customHeight="1">
      <c r="A108" s="6">
        <v>106</v>
      </c>
      <c r="B108" s="7" t="s">
        <v>31</v>
      </c>
      <c r="C108" s="6" t="str">
        <f>"892219012219"</f>
        <v>892219012219</v>
      </c>
      <c r="D108" s="6">
        <v>79</v>
      </c>
      <c r="E108" s="6">
        <v>53</v>
      </c>
      <c r="F108" s="5">
        <f t="shared" si="9"/>
        <v>64.7</v>
      </c>
      <c r="G108" s="6"/>
    </row>
    <row r="109" spans="1:7" s="8" customFormat="1" ht="22.5" customHeight="1">
      <c r="A109" s="6">
        <v>107</v>
      </c>
      <c r="B109" s="7" t="s">
        <v>32</v>
      </c>
      <c r="C109" s="6" t="str">
        <f>"892320012320"</f>
        <v>892320012320</v>
      </c>
      <c r="D109" s="6">
        <v>76</v>
      </c>
      <c r="E109" s="6">
        <v>68</v>
      </c>
      <c r="F109" s="5">
        <f aca="true" t="shared" si="10" ref="F109:F117">D109*0.45+E109*0.55</f>
        <v>71.60000000000001</v>
      </c>
      <c r="G109" s="6"/>
    </row>
    <row r="110" spans="1:7" s="8" customFormat="1" ht="22.5" customHeight="1">
      <c r="A110" s="6">
        <v>108</v>
      </c>
      <c r="B110" s="7" t="s">
        <v>32</v>
      </c>
      <c r="C110" s="6" t="str">
        <f>"892326012326"</f>
        <v>892326012326</v>
      </c>
      <c r="D110" s="6">
        <v>74</v>
      </c>
      <c r="E110" s="6">
        <v>64</v>
      </c>
      <c r="F110" s="5">
        <f t="shared" si="10"/>
        <v>68.5</v>
      </c>
      <c r="G110" s="6"/>
    </row>
    <row r="111" spans="1:7" s="8" customFormat="1" ht="22.5" customHeight="1">
      <c r="A111" s="6">
        <v>109</v>
      </c>
      <c r="B111" s="7" t="s">
        <v>32</v>
      </c>
      <c r="C111" s="6" t="str">
        <f>"892319012319"</f>
        <v>892319012319</v>
      </c>
      <c r="D111" s="6">
        <v>74</v>
      </c>
      <c r="E111" s="6">
        <v>58</v>
      </c>
      <c r="F111" s="5">
        <f t="shared" si="10"/>
        <v>65.2</v>
      </c>
      <c r="G111" s="6"/>
    </row>
    <row r="112" spans="1:7" s="8" customFormat="1" ht="22.5" customHeight="1">
      <c r="A112" s="6">
        <v>110</v>
      </c>
      <c r="B112" s="7" t="s">
        <v>33</v>
      </c>
      <c r="C112" s="6" t="str">
        <f>"892402012402"</f>
        <v>892402012402</v>
      </c>
      <c r="D112" s="6">
        <v>72</v>
      </c>
      <c r="E112" s="6">
        <v>58</v>
      </c>
      <c r="F112" s="5">
        <f t="shared" si="10"/>
        <v>64.3</v>
      </c>
      <c r="G112" s="6"/>
    </row>
    <row r="113" spans="1:7" s="8" customFormat="1" ht="22.5" customHeight="1">
      <c r="A113" s="6">
        <v>111</v>
      </c>
      <c r="B113" s="7" t="s">
        <v>33</v>
      </c>
      <c r="C113" s="6" t="str">
        <f>"892405012405"</f>
        <v>892405012405</v>
      </c>
      <c r="D113" s="6">
        <v>68</v>
      </c>
      <c r="E113" s="6">
        <v>56</v>
      </c>
      <c r="F113" s="5">
        <f t="shared" si="10"/>
        <v>61.400000000000006</v>
      </c>
      <c r="G113" s="6"/>
    </row>
    <row r="114" spans="1:7" s="8" customFormat="1" ht="22.5" customHeight="1">
      <c r="A114" s="6">
        <v>112</v>
      </c>
      <c r="B114" s="7" t="s">
        <v>33</v>
      </c>
      <c r="C114" s="6" t="str">
        <f>"892406012406"</f>
        <v>892406012406</v>
      </c>
      <c r="D114" s="6">
        <v>65</v>
      </c>
      <c r="E114" s="6">
        <v>58</v>
      </c>
      <c r="F114" s="5">
        <f t="shared" si="10"/>
        <v>61.150000000000006</v>
      </c>
      <c r="G114" s="6"/>
    </row>
    <row r="115" spans="1:7" s="8" customFormat="1" ht="22.5" customHeight="1">
      <c r="A115" s="6">
        <v>113</v>
      </c>
      <c r="B115" s="7" t="s">
        <v>34</v>
      </c>
      <c r="C115" s="6" t="str">
        <f>"892510012510"</f>
        <v>892510012510</v>
      </c>
      <c r="D115" s="6">
        <v>76</v>
      </c>
      <c r="E115" s="6">
        <v>78</v>
      </c>
      <c r="F115" s="5">
        <f t="shared" si="10"/>
        <v>77.10000000000001</v>
      </c>
      <c r="G115" s="6"/>
    </row>
    <row r="116" spans="1:7" s="8" customFormat="1" ht="22.5" customHeight="1">
      <c r="A116" s="6">
        <v>114</v>
      </c>
      <c r="B116" s="7" t="s">
        <v>34</v>
      </c>
      <c r="C116" s="6" t="str">
        <f>"892501012501"</f>
        <v>892501012501</v>
      </c>
      <c r="D116" s="6">
        <v>71</v>
      </c>
      <c r="E116" s="6">
        <v>68</v>
      </c>
      <c r="F116" s="5">
        <f t="shared" si="10"/>
        <v>69.35000000000001</v>
      </c>
      <c r="G116" s="6"/>
    </row>
    <row r="117" spans="1:7" s="8" customFormat="1" ht="22.5" customHeight="1">
      <c r="A117" s="6">
        <v>115</v>
      </c>
      <c r="B117" s="7" t="s">
        <v>34</v>
      </c>
      <c r="C117" s="6" t="str">
        <f>"892418012418"</f>
        <v>892418012418</v>
      </c>
      <c r="D117" s="6">
        <v>76</v>
      </c>
      <c r="E117" s="6">
        <v>60</v>
      </c>
      <c r="F117" s="5">
        <f t="shared" si="10"/>
        <v>67.2</v>
      </c>
      <c r="G117" s="6"/>
    </row>
    <row r="118" spans="1:7" s="8" customFormat="1" ht="22.5" customHeight="1">
      <c r="A118" s="6">
        <v>116</v>
      </c>
      <c r="B118" s="7" t="s">
        <v>35</v>
      </c>
      <c r="C118" s="6" t="str">
        <f>"892703012703"</f>
        <v>892703012703</v>
      </c>
      <c r="D118" s="6">
        <v>79</v>
      </c>
      <c r="E118" s="6">
        <v>64</v>
      </c>
      <c r="F118" s="5">
        <f aca="true" t="shared" si="11" ref="F118:F126">D118*0.45+E118*0.55</f>
        <v>70.75</v>
      </c>
      <c r="G118" s="6"/>
    </row>
    <row r="119" spans="1:7" s="8" customFormat="1" ht="22.5" customHeight="1">
      <c r="A119" s="6">
        <v>117</v>
      </c>
      <c r="B119" s="7" t="s">
        <v>35</v>
      </c>
      <c r="C119" s="6" t="str">
        <f>"892704012704"</f>
        <v>892704012704</v>
      </c>
      <c r="D119" s="6">
        <v>74</v>
      </c>
      <c r="E119" s="6">
        <v>66</v>
      </c>
      <c r="F119" s="5">
        <f t="shared" si="11"/>
        <v>69.60000000000001</v>
      </c>
      <c r="G119" s="6"/>
    </row>
    <row r="120" spans="1:7" s="8" customFormat="1" ht="22.5" customHeight="1">
      <c r="A120" s="6">
        <v>118</v>
      </c>
      <c r="B120" s="7" t="s">
        <v>35</v>
      </c>
      <c r="C120" s="6" t="str">
        <f>"892625012625"</f>
        <v>892625012625</v>
      </c>
      <c r="D120" s="6">
        <v>76</v>
      </c>
      <c r="E120" s="6">
        <v>62</v>
      </c>
      <c r="F120" s="5">
        <f t="shared" si="11"/>
        <v>68.30000000000001</v>
      </c>
      <c r="G120" s="6"/>
    </row>
    <row r="121" spans="1:7" s="8" customFormat="1" ht="22.5" customHeight="1">
      <c r="A121" s="6">
        <v>119</v>
      </c>
      <c r="B121" s="7" t="s">
        <v>36</v>
      </c>
      <c r="C121" s="6" t="str">
        <f>"892723012723"</f>
        <v>892723012723</v>
      </c>
      <c r="D121" s="6">
        <v>75</v>
      </c>
      <c r="E121" s="6">
        <v>70</v>
      </c>
      <c r="F121" s="5">
        <f t="shared" si="11"/>
        <v>72.25</v>
      </c>
      <c r="G121" s="6"/>
    </row>
    <row r="122" spans="1:7" s="8" customFormat="1" ht="22.5" customHeight="1">
      <c r="A122" s="6">
        <v>120</v>
      </c>
      <c r="B122" s="7" t="s">
        <v>36</v>
      </c>
      <c r="C122" s="6" t="str">
        <f>"892711012711"</f>
        <v>892711012711</v>
      </c>
      <c r="D122" s="6">
        <v>73</v>
      </c>
      <c r="E122" s="6">
        <v>65</v>
      </c>
      <c r="F122" s="5">
        <f t="shared" si="11"/>
        <v>68.6</v>
      </c>
      <c r="G122" s="6"/>
    </row>
    <row r="123" spans="1:7" s="8" customFormat="1" ht="22.5" customHeight="1">
      <c r="A123" s="6">
        <v>121</v>
      </c>
      <c r="B123" s="7" t="s">
        <v>36</v>
      </c>
      <c r="C123" s="6" t="str">
        <f>"892802012802"</f>
        <v>892802012802</v>
      </c>
      <c r="D123" s="6">
        <v>86</v>
      </c>
      <c r="E123" s="6">
        <v>51</v>
      </c>
      <c r="F123" s="5">
        <f t="shared" si="11"/>
        <v>66.75</v>
      </c>
      <c r="G123" s="6"/>
    </row>
    <row r="124" spans="1:7" s="8" customFormat="1" ht="22.5" customHeight="1">
      <c r="A124" s="6">
        <v>122</v>
      </c>
      <c r="B124" s="7" t="s">
        <v>36</v>
      </c>
      <c r="C124" s="6" t="str">
        <f>"892810012810"</f>
        <v>892810012810</v>
      </c>
      <c r="D124" s="6">
        <v>76</v>
      </c>
      <c r="E124" s="6">
        <v>59</v>
      </c>
      <c r="F124" s="5">
        <f t="shared" si="11"/>
        <v>66.65</v>
      </c>
      <c r="G124" s="6"/>
    </row>
    <row r="125" spans="1:7" s="8" customFormat="1" ht="22.5" customHeight="1">
      <c r="A125" s="6">
        <v>123</v>
      </c>
      <c r="B125" s="7" t="s">
        <v>36</v>
      </c>
      <c r="C125" s="6" t="str">
        <f>"892722012722"</f>
        <v>892722012722</v>
      </c>
      <c r="D125" s="6">
        <v>75</v>
      </c>
      <c r="E125" s="6">
        <v>59</v>
      </c>
      <c r="F125" s="5">
        <f t="shared" si="11"/>
        <v>66.2</v>
      </c>
      <c r="G125" s="6"/>
    </row>
    <row r="126" spans="1:7" s="8" customFormat="1" ht="22.5" customHeight="1">
      <c r="A126" s="6">
        <v>124</v>
      </c>
      <c r="B126" s="7" t="s">
        <v>36</v>
      </c>
      <c r="C126" s="6" t="str">
        <f>"892714012714"</f>
        <v>892714012714</v>
      </c>
      <c r="D126" s="6">
        <v>71</v>
      </c>
      <c r="E126" s="6">
        <v>61</v>
      </c>
      <c r="F126" s="5">
        <f t="shared" si="11"/>
        <v>65.5</v>
      </c>
      <c r="G126" s="6"/>
    </row>
    <row r="127" spans="1:7" s="8" customFormat="1" ht="22.5" customHeight="1">
      <c r="A127" s="6">
        <v>125</v>
      </c>
      <c r="B127" s="7" t="s">
        <v>36</v>
      </c>
      <c r="C127" s="6" t="str">
        <f>"892821012821"</f>
        <v>892821012821</v>
      </c>
      <c r="D127" s="6">
        <v>65</v>
      </c>
      <c r="E127" s="6">
        <v>65</v>
      </c>
      <c r="F127" s="5">
        <f aca="true" t="shared" si="12" ref="F127:F138">D127*0.45+E127*0.55</f>
        <v>65</v>
      </c>
      <c r="G127" s="6"/>
    </row>
    <row r="128" spans="1:7" s="8" customFormat="1" ht="22.5" customHeight="1">
      <c r="A128" s="6">
        <v>126</v>
      </c>
      <c r="B128" s="7" t="s">
        <v>36</v>
      </c>
      <c r="C128" s="6" t="str">
        <f>"892715012715"</f>
        <v>892715012715</v>
      </c>
      <c r="D128" s="6">
        <v>71</v>
      </c>
      <c r="E128" s="6">
        <v>60</v>
      </c>
      <c r="F128" s="5">
        <f t="shared" si="12"/>
        <v>64.95</v>
      </c>
      <c r="G128" s="6"/>
    </row>
    <row r="129" spans="1:7" s="8" customFormat="1" ht="22.5" customHeight="1">
      <c r="A129" s="6">
        <v>127</v>
      </c>
      <c r="B129" s="7" t="s">
        <v>36</v>
      </c>
      <c r="C129" s="6" t="str">
        <f>"892811012811"</f>
        <v>892811012811</v>
      </c>
      <c r="D129" s="6">
        <v>79</v>
      </c>
      <c r="E129" s="6">
        <v>53</v>
      </c>
      <c r="F129" s="5">
        <f t="shared" si="12"/>
        <v>64.7</v>
      </c>
      <c r="G129" s="6"/>
    </row>
    <row r="130" spans="1:7" s="8" customFormat="1" ht="22.5" customHeight="1">
      <c r="A130" s="6">
        <v>128</v>
      </c>
      <c r="B130" s="7" t="s">
        <v>36</v>
      </c>
      <c r="C130" s="6" t="str">
        <f>"892718012718"</f>
        <v>892718012718</v>
      </c>
      <c r="D130" s="6">
        <v>62</v>
      </c>
      <c r="E130" s="6">
        <v>66</v>
      </c>
      <c r="F130" s="5">
        <f t="shared" si="12"/>
        <v>64.2</v>
      </c>
      <c r="G130" s="6"/>
    </row>
    <row r="131" spans="1:7" s="8" customFormat="1" ht="22.5" customHeight="1">
      <c r="A131" s="6">
        <v>129</v>
      </c>
      <c r="B131" s="7" t="s">
        <v>36</v>
      </c>
      <c r="C131" s="6" t="str">
        <f>"892707012707"</f>
        <v>892707012707</v>
      </c>
      <c r="D131" s="6">
        <v>75</v>
      </c>
      <c r="E131" s="6">
        <v>55</v>
      </c>
      <c r="F131" s="5">
        <f t="shared" si="12"/>
        <v>64</v>
      </c>
      <c r="G131" s="6"/>
    </row>
    <row r="132" spans="1:7" s="8" customFormat="1" ht="22.5" customHeight="1">
      <c r="A132" s="6">
        <v>130</v>
      </c>
      <c r="B132" s="7" t="s">
        <v>36</v>
      </c>
      <c r="C132" s="6" t="str">
        <f>"892806012806"</f>
        <v>892806012806</v>
      </c>
      <c r="D132" s="6">
        <v>70</v>
      </c>
      <c r="E132" s="6">
        <v>58</v>
      </c>
      <c r="F132" s="5">
        <f t="shared" si="12"/>
        <v>63.400000000000006</v>
      </c>
      <c r="G132" s="6"/>
    </row>
    <row r="133" spans="1:7" s="8" customFormat="1" ht="22.5" customHeight="1">
      <c r="A133" s="6">
        <v>131</v>
      </c>
      <c r="B133" s="7" t="s">
        <v>37</v>
      </c>
      <c r="C133" s="6" t="str">
        <f>"892915012915"</f>
        <v>892915012915</v>
      </c>
      <c r="D133" s="6">
        <v>73</v>
      </c>
      <c r="E133" s="6">
        <v>64</v>
      </c>
      <c r="F133" s="5">
        <f t="shared" si="12"/>
        <v>68.05000000000001</v>
      </c>
      <c r="G133" s="6"/>
    </row>
    <row r="134" spans="1:7" s="8" customFormat="1" ht="22.5" customHeight="1">
      <c r="A134" s="6">
        <v>132</v>
      </c>
      <c r="B134" s="7" t="s">
        <v>37</v>
      </c>
      <c r="C134" s="6" t="str">
        <f>"892918012918"</f>
        <v>892918012918</v>
      </c>
      <c r="D134" s="6">
        <v>78</v>
      </c>
      <c r="E134" s="6">
        <v>58</v>
      </c>
      <c r="F134" s="5">
        <f t="shared" si="12"/>
        <v>67</v>
      </c>
      <c r="G134" s="6"/>
    </row>
    <row r="135" spans="1:7" s="8" customFormat="1" ht="22.5" customHeight="1">
      <c r="A135" s="6">
        <v>133</v>
      </c>
      <c r="B135" s="7" t="s">
        <v>37</v>
      </c>
      <c r="C135" s="6" t="str">
        <f>"892829012829"</f>
        <v>892829012829</v>
      </c>
      <c r="D135" s="6">
        <v>73</v>
      </c>
      <c r="E135" s="6">
        <v>58</v>
      </c>
      <c r="F135" s="5">
        <f t="shared" si="12"/>
        <v>64.75</v>
      </c>
      <c r="G135" s="6"/>
    </row>
    <row r="136" spans="1:7" s="8" customFormat="1" ht="22.5" customHeight="1">
      <c r="A136" s="6">
        <v>134</v>
      </c>
      <c r="B136" s="7" t="s">
        <v>37</v>
      </c>
      <c r="C136" s="6" t="str">
        <f>"892916012916"</f>
        <v>892916012916</v>
      </c>
      <c r="D136" s="6">
        <v>71</v>
      </c>
      <c r="E136" s="6">
        <v>59</v>
      </c>
      <c r="F136" s="5">
        <f t="shared" si="12"/>
        <v>64.4</v>
      </c>
      <c r="G136" s="6"/>
    </row>
    <row r="137" spans="1:7" s="8" customFormat="1" ht="22.5" customHeight="1">
      <c r="A137" s="6">
        <v>135</v>
      </c>
      <c r="B137" s="7" t="s">
        <v>37</v>
      </c>
      <c r="C137" s="6" t="str">
        <f>"892903012903"</f>
        <v>892903012903</v>
      </c>
      <c r="D137" s="6">
        <v>77</v>
      </c>
      <c r="E137" s="6">
        <v>54</v>
      </c>
      <c r="F137" s="5">
        <f t="shared" si="12"/>
        <v>64.35</v>
      </c>
      <c r="G137" s="6"/>
    </row>
    <row r="138" spans="1:7" s="8" customFormat="1" ht="22.5" customHeight="1">
      <c r="A138" s="6">
        <v>136</v>
      </c>
      <c r="B138" s="7" t="s">
        <v>37</v>
      </c>
      <c r="C138" s="6" t="str">
        <f>"892907012907"</f>
        <v>892907012907</v>
      </c>
      <c r="D138" s="6">
        <v>68</v>
      </c>
      <c r="E138" s="6">
        <v>61</v>
      </c>
      <c r="F138" s="5">
        <f t="shared" si="12"/>
        <v>64.15</v>
      </c>
      <c r="G138" s="6"/>
    </row>
    <row r="139" spans="1:7" s="8" customFormat="1" ht="22.5" customHeight="1">
      <c r="A139" s="6">
        <v>137</v>
      </c>
      <c r="B139" s="7" t="s">
        <v>38</v>
      </c>
      <c r="C139" s="6" t="str">
        <f>"893001013001"</f>
        <v>893001013001</v>
      </c>
      <c r="D139" s="6">
        <v>70</v>
      </c>
      <c r="E139" s="6">
        <v>81</v>
      </c>
      <c r="F139" s="5">
        <f aca="true" t="shared" si="13" ref="F139:F144">D139*0.45+E139*0.55</f>
        <v>76.05000000000001</v>
      </c>
      <c r="G139" s="6"/>
    </row>
    <row r="140" spans="1:7" s="8" customFormat="1" ht="22.5" customHeight="1">
      <c r="A140" s="6">
        <v>138</v>
      </c>
      <c r="B140" s="7" t="s">
        <v>38</v>
      </c>
      <c r="C140" s="6" t="str">
        <f>"893128013128"</f>
        <v>893128013128</v>
      </c>
      <c r="D140" s="6">
        <v>75</v>
      </c>
      <c r="E140" s="6">
        <v>69</v>
      </c>
      <c r="F140" s="5">
        <f t="shared" si="13"/>
        <v>71.7</v>
      </c>
      <c r="G140" s="6"/>
    </row>
    <row r="141" spans="1:7" s="8" customFormat="1" ht="22.5" customHeight="1">
      <c r="A141" s="6">
        <v>139</v>
      </c>
      <c r="B141" s="7" t="s">
        <v>38</v>
      </c>
      <c r="C141" s="6" t="str">
        <f>"893118013118"</f>
        <v>893118013118</v>
      </c>
      <c r="D141" s="6">
        <v>79</v>
      </c>
      <c r="E141" s="6">
        <v>65</v>
      </c>
      <c r="F141" s="5">
        <f t="shared" si="13"/>
        <v>71.30000000000001</v>
      </c>
      <c r="G141" s="6"/>
    </row>
    <row r="142" spans="1:7" s="8" customFormat="1" ht="22.5" customHeight="1">
      <c r="A142" s="6">
        <v>140</v>
      </c>
      <c r="B142" s="7" t="s">
        <v>38</v>
      </c>
      <c r="C142" s="6" t="str">
        <f>"893204013204"</f>
        <v>893204013204</v>
      </c>
      <c r="D142" s="6">
        <v>80</v>
      </c>
      <c r="E142" s="6">
        <v>58</v>
      </c>
      <c r="F142" s="5">
        <f t="shared" si="13"/>
        <v>67.9</v>
      </c>
      <c r="G142" s="6"/>
    </row>
    <row r="143" spans="1:7" s="8" customFormat="1" ht="22.5" customHeight="1">
      <c r="A143" s="6">
        <v>141</v>
      </c>
      <c r="B143" s="7" t="s">
        <v>38</v>
      </c>
      <c r="C143" s="6" t="str">
        <f>"893130013130"</f>
        <v>893130013130</v>
      </c>
      <c r="D143" s="6">
        <v>81</v>
      </c>
      <c r="E143" s="6">
        <v>57</v>
      </c>
      <c r="F143" s="5">
        <f t="shared" si="13"/>
        <v>67.80000000000001</v>
      </c>
      <c r="G143" s="6"/>
    </row>
    <row r="144" spans="1:7" s="8" customFormat="1" ht="22.5" customHeight="1">
      <c r="A144" s="6">
        <v>142</v>
      </c>
      <c r="B144" s="7" t="s">
        <v>38</v>
      </c>
      <c r="C144" s="6" t="str">
        <f>"893025013025"</f>
        <v>893025013025</v>
      </c>
      <c r="D144" s="6">
        <v>76</v>
      </c>
      <c r="E144" s="6">
        <v>59</v>
      </c>
      <c r="F144" s="5">
        <f t="shared" si="13"/>
        <v>66.65</v>
      </c>
      <c r="G144" s="6"/>
    </row>
    <row r="145" spans="1:7" s="8" customFormat="1" ht="22.5" customHeight="1">
      <c r="A145" s="6">
        <v>143</v>
      </c>
      <c r="B145" s="7" t="s">
        <v>39</v>
      </c>
      <c r="C145" s="6" t="str">
        <f>"893309013309"</f>
        <v>893309013309</v>
      </c>
      <c r="D145" s="6">
        <v>77</v>
      </c>
      <c r="E145" s="6">
        <v>72</v>
      </c>
      <c r="F145" s="5">
        <f aca="true" t="shared" si="14" ref="F145:F150">D145*0.45+E145*0.55</f>
        <v>74.25</v>
      </c>
      <c r="G145" s="6"/>
    </row>
    <row r="146" spans="1:7" s="8" customFormat="1" ht="22.5" customHeight="1">
      <c r="A146" s="6">
        <v>144</v>
      </c>
      <c r="B146" s="7" t="s">
        <v>39</v>
      </c>
      <c r="C146" s="6" t="str">
        <f>"893222013222"</f>
        <v>893222013222</v>
      </c>
      <c r="D146" s="6">
        <v>70</v>
      </c>
      <c r="E146" s="6">
        <v>70</v>
      </c>
      <c r="F146" s="5">
        <f t="shared" si="14"/>
        <v>70</v>
      </c>
      <c r="G146" s="6"/>
    </row>
    <row r="147" spans="1:7" s="8" customFormat="1" ht="22.5" customHeight="1">
      <c r="A147" s="6">
        <v>145</v>
      </c>
      <c r="B147" s="7" t="s">
        <v>39</v>
      </c>
      <c r="C147" s="6" t="str">
        <f>"893223013223"</f>
        <v>893223013223</v>
      </c>
      <c r="D147" s="6">
        <v>70</v>
      </c>
      <c r="E147" s="6">
        <v>68</v>
      </c>
      <c r="F147" s="5">
        <f t="shared" si="14"/>
        <v>68.9</v>
      </c>
      <c r="G147" s="6"/>
    </row>
    <row r="148" spans="1:7" s="8" customFormat="1" ht="22.5" customHeight="1">
      <c r="A148" s="6">
        <v>146</v>
      </c>
      <c r="B148" s="7" t="s">
        <v>40</v>
      </c>
      <c r="C148" s="6" t="str">
        <f>"893324013324"</f>
        <v>893324013324</v>
      </c>
      <c r="D148" s="6">
        <v>72</v>
      </c>
      <c r="E148" s="6">
        <v>73</v>
      </c>
      <c r="F148" s="5">
        <f t="shared" si="14"/>
        <v>72.55000000000001</v>
      </c>
      <c r="G148" s="6"/>
    </row>
    <row r="149" spans="1:7" s="8" customFormat="1" ht="22.5" customHeight="1">
      <c r="A149" s="6">
        <v>147</v>
      </c>
      <c r="B149" s="7" t="s">
        <v>40</v>
      </c>
      <c r="C149" s="6" t="str">
        <f>"893414013414"</f>
        <v>893414013414</v>
      </c>
      <c r="D149" s="6">
        <v>65</v>
      </c>
      <c r="E149" s="6">
        <v>68</v>
      </c>
      <c r="F149" s="5">
        <f t="shared" si="14"/>
        <v>66.65</v>
      </c>
      <c r="G149" s="6"/>
    </row>
    <row r="150" spans="1:7" s="8" customFormat="1" ht="22.5" customHeight="1">
      <c r="A150" s="6">
        <v>148</v>
      </c>
      <c r="B150" s="7" t="s">
        <v>40</v>
      </c>
      <c r="C150" s="6" t="str">
        <f>"893320013320"</f>
        <v>893320013320</v>
      </c>
      <c r="D150" s="6">
        <v>65</v>
      </c>
      <c r="E150" s="6">
        <v>65</v>
      </c>
      <c r="F150" s="5">
        <f t="shared" si="14"/>
        <v>65</v>
      </c>
      <c r="G150" s="6"/>
    </row>
    <row r="151" spans="1:7" s="8" customFormat="1" ht="22.5" customHeight="1">
      <c r="A151" s="6">
        <v>149</v>
      </c>
      <c r="B151" s="7" t="s">
        <v>41</v>
      </c>
      <c r="C151" s="6" t="str">
        <f>"893501013501"</f>
        <v>893501013501</v>
      </c>
      <c r="D151" s="6">
        <v>66</v>
      </c>
      <c r="E151" s="6">
        <v>79</v>
      </c>
      <c r="F151" s="5">
        <f aca="true" t="shared" si="15" ref="F151:F156">D151*0.45+E151*0.55</f>
        <v>73.15</v>
      </c>
      <c r="G151" s="6"/>
    </row>
    <row r="152" spans="1:7" s="8" customFormat="1" ht="22.5" customHeight="1">
      <c r="A152" s="6">
        <v>150</v>
      </c>
      <c r="B152" s="7" t="s">
        <v>41</v>
      </c>
      <c r="C152" s="6" t="str">
        <f>"893502013502"</f>
        <v>893502013502</v>
      </c>
      <c r="D152" s="6">
        <v>81</v>
      </c>
      <c r="E152" s="6">
        <v>62</v>
      </c>
      <c r="F152" s="5">
        <f t="shared" si="15"/>
        <v>70.55000000000001</v>
      </c>
      <c r="G152" s="6"/>
    </row>
    <row r="153" spans="1:7" s="8" customFormat="1" ht="22.5" customHeight="1">
      <c r="A153" s="6">
        <v>151</v>
      </c>
      <c r="B153" s="7" t="s">
        <v>41</v>
      </c>
      <c r="C153" s="6" t="str">
        <f>"893523013523"</f>
        <v>893523013523</v>
      </c>
      <c r="D153" s="6">
        <v>74</v>
      </c>
      <c r="E153" s="6">
        <v>65</v>
      </c>
      <c r="F153" s="5">
        <f t="shared" si="15"/>
        <v>69.05000000000001</v>
      </c>
      <c r="G153" s="6"/>
    </row>
    <row r="154" spans="1:7" s="8" customFormat="1" ht="22.5" customHeight="1">
      <c r="A154" s="6">
        <v>152</v>
      </c>
      <c r="B154" s="7" t="s">
        <v>41</v>
      </c>
      <c r="C154" s="6" t="str">
        <f>"893510013510"</f>
        <v>893510013510</v>
      </c>
      <c r="D154" s="6">
        <v>71</v>
      </c>
      <c r="E154" s="6">
        <v>64</v>
      </c>
      <c r="F154" s="5">
        <f t="shared" si="15"/>
        <v>67.15</v>
      </c>
      <c r="G154" s="6"/>
    </row>
    <row r="155" spans="1:7" s="8" customFormat="1" ht="22.5" customHeight="1">
      <c r="A155" s="6">
        <v>153</v>
      </c>
      <c r="B155" s="7" t="s">
        <v>41</v>
      </c>
      <c r="C155" s="6" t="str">
        <f>"893429013429"</f>
        <v>893429013429</v>
      </c>
      <c r="D155" s="6">
        <v>81</v>
      </c>
      <c r="E155" s="6">
        <v>55</v>
      </c>
      <c r="F155" s="5">
        <f t="shared" si="15"/>
        <v>66.7</v>
      </c>
      <c r="G155" s="6"/>
    </row>
    <row r="156" spans="1:7" s="8" customFormat="1" ht="22.5" customHeight="1">
      <c r="A156" s="6">
        <v>154</v>
      </c>
      <c r="B156" s="7" t="s">
        <v>41</v>
      </c>
      <c r="C156" s="6" t="str">
        <f>"893509013509"</f>
        <v>893509013509</v>
      </c>
      <c r="D156" s="6">
        <v>68</v>
      </c>
      <c r="E156" s="6">
        <v>65</v>
      </c>
      <c r="F156" s="5">
        <f t="shared" si="15"/>
        <v>66.35</v>
      </c>
      <c r="G156" s="6"/>
    </row>
    <row r="157" spans="1:7" s="8" customFormat="1" ht="22.5" customHeight="1">
      <c r="A157" s="6">
        <v>155</v>
      </c>
      <c r="B157" s="7" t="s">
        <v>42</v>
      </c>
      <c r="C157" s="6" t="str">
        <f>"893530013530"</f>
        <v>893530013530</v>
      </c>
      <c r="D157" s="6">
        <v>57</v>
      </c>
      <c r="E157" s="6">
        <v>62</v>
      </c>
      <c r="F157" s="5">
        <f aca="true" t="shared" si="16" ref="F157:F171">D157*0.45+E157*0.55</f>
        <v>59.75</v>
      </c>
      <c r="G157" s="6"/>
    </row>
    <row r="158" spans="1:7" s="8" customFormat="1" ht="22.5" customHeight="1">
      <c r="A158" s="6">
        <v>156</v>
      </c>
      <c r="B158" s="7" t="s">
        <v>42</v>
      </c>
      <c r="C158" s="6" t="str">
        <f>"893527013527"</f>
        <v>893527013527</v>
      </c>
      <c r="D158" s="6">
        <v>80</v>
      </c>
      <c r="E158" s="6">
        <v>42</v>
      </c>
      <c r="F158" s="5">
        <f t="shared" si="16"/>
        <v>59.1</v>
      </c>
      <c r="G158" s="6"/>
    </row>
    <row r="159" spans="1:7" s="8" customFormat="1" ht="22.5" customHeight="1">
      <c r="A159" s="6">
        <v>157</v>
      </c>
      <c r="B159" s="7" t="s">
        <v>42</v>
      </c>
      <c r="C159" s="6" t="str">
        <f>"893601013601"</f>
        <v>893601013601</v>
      </c>
      <c r="D159" s="6">
        <v>63</v>
      </c>
      <c r="E159" s="6">
        <v>45</v>
      </c>
      <c r="F159" s="5">
        <f t="shared" si="16"/>
        <v>53.10000000000001</v>
      </c>
      <c r="G159" s="6"/>
    </row>
    <row r="160" spans="1:7" s="8" customFormat="1" ht="22.5" customHeight="1">
      <c r="A160" s="6">
        <v>158</v>
      </c>
      <c r="B160" s="7" t="s">
        <v>43</v>
      </c>
      <c r="C160" s="6" t="str">
        <f>"893606013606"</f>
        <v>893606013606</v>
      </c>
      <c r="D160" s="6">
        <v>85</v>
      </c>
      <c r="E160" s="6">
        <v>58</v>
      </c>
      <c r="F160" s="5">
        <f t="shared" si="16"/>
        <v>70.15</v>
      </c>
      <c r="G160" s="6"/>
    </row>
    <row r="161" spans="1:7" s="8" customFormat="1" ht="22.5" customHeight="1">
      <c r="A161" s="6">
        <v>159</v>
      </c>
      <c r="B161" s="7" t="s">
        <v>43</v>
      </c>
      <c r="C161" s="6" t="str">
        <f>"893611013611"</f>
        <v>893611013611</v>
      </c>
      <c r="D161" s="6">
        <v>61</v>
      </c>
      <c r="E161" s="6">
        <v>77</v>
      </c>
      <c r="F161" s="5">
        <f t="shared" si="16"/>
        <v>69.8</v>
      </c>
      <c r="G161" s="6"/>
    </row>
    <row r="162" spans="1:7" s="8" customFormat="1" ht="22.5" customHeight="1">
      <c r="A162" s="6">
        <v>160</v>
      </c>
      <c r="B162" s="7" t="s">
        <v>43</v>
      </c>
      <c r="C162" s="6" t="str">
        <f>"893613013613"</f>
        <v>893613013613</v>
      </c>
      <c r="D162" s="6">
        <v>76</v>
      </c>
      <c r="E162" s="6">
        <v>64</v>
      </c>
      <c r="F162" s="5">
        <f t="shared" si="16"/>
        <v>69.4</v>
      </c>
      <c r="G162" s="6"/>
    </row>
    <row r="163" spans="1:7" s="8" customFormat="1" ht="22.5" customHeight="1">
      <c r="A163" s="6">
        <v>161</v>
      </c>
      <c r="B163" s="7" t="s">
        <v>44</v>
      </c>
      <c r="C163" s="6" t="str">
        <f>"893716013716"</f>
        <v>893716013716</v>
      </c>
      <c r="D163" s="6">
        <v>59</v>
      </c>
      <c r="E163" s="6">
        <v>64</v>
      </c>
      <c r="F163" s="5">
        <f t="shared" si="16"/>
        <v>61.75</v>
      </c>
      <c r="G163" s="6"/>
    </row>
    <row r="164" spans="1:7" s="8" customFormat="1" ht="22.5" customHeight="1">
      <c r="A164" s="6">
        <v>162</v>
      </c>
      <c r="B164" s="7" t="s">
        <v>44</v>
      </c>
      <c r="C164" s="6" t="str">
        <f>"893719013719"</f>
        <v>893719013719</v>
      </c>
      <c r="D164" s="6">
        <v>63</v>
      </c>
      <c r="E164" s="6">
        <v>59</v>
      </c>
      <c r="F164" s="5">
        <f t="shared" si="16"/>
        <v>60.800000000000004</v>
      </c>
      <c r="G164" s="6"/>
    </row>
    <row r="165" spans="1:7" s="8" customFormat="1" ht="22.5" customHeight="1">
      <c r="A165" s="6">
        <v>163</v>
      </c>
      <c r="B165" s="7" t="s">
        <v>44</v>
      </c>
      <c r="C165" s="6" t="str">
        <f>"893723013723"</f>
        <v>893723013723</v>
      </c>
      <c r="D165" s="6">
        <v>75</v>
      </c>
      <c r="E165" s="6">
        <v>49</v>
      </c>
      <c r="F165" s="5">
        <f t="shared" si="16"/>
        <v>60.7</v>
      </c>
      <c r="G165" s="6"/>
    </row>
    <row r="166" spans="1:7" s="8" customFormat="1" ht="22.5" customHeight="1">
      <c r="A166" s="6">
        <v>164</v>
      </c>
      <c r="B166" s="7" t="s">
        <v>44</v>
      </c>
      <c r="C166" s="6" t="str">
        <f>"893724013724"</f>
        <v>893724013724</v>
      </c>
      <c r="D166" s="6">
        <v>67</v>
      </c>
      <c r="E166" s="6">
        <v>55</v>
      </c>
      <c r="F166" s="5">
        <f t="shared" si="16"/>
        <v>60.400000000000006</v>
      </c>
      <c r="G166" s="6"/>
    </row>
    <row r="167" spans="1:7" s="8" customFormat="1" ht="22.5" customHeight="1">
      <c r="A167" s="6">
        <v>165</v>
      </c>
      <c r="B167" s="7" t="s">
        <v>44</v>
      </c>
      <c r="C167" s="6" t="str">
        <f>"893717013717"</f>
        <v>893717013717</v>
      </c>
      <c r="D167" s="6">
        <v>65</v>
      </c>
      <c r="E167" s="6">
        <v>53</v>
      </c>
      <c r="F167" s="5">
        <f t="shared" si="16"/>
        <v>58.400000000000006</v>
      </c>
      <c r="G167" s="6"/>
    </row>
    <row r="168" spans="1:7" s="8" customFormat="1" ht="22.5" customHeight="1">
      <c r="A168" s="6">
        <v>166</v>
      </c>
      <c r="B168" s="7" t="s">
        <v>44</v>
      </c>
      <c r="C168" s="6" t="str">
        <f>"893718013718"</f>
        <v>893718013718</v>
      </c>
      <c r="D168" s="6">
        <v>70</v>
      </c>
      <c r="E168" s="6">
        <v>44</v>
      </c>
      <c r="F168" s="5">
        <f t="shared" si="16"/>
        <v>55.7</v>
      </c>
      <c r="G168" s="6"/>
    </row>
    <row r="169" spans="1:7" s="8" customFormat="1" ht="22.5" customHeight="1">
      <c r="A169" s="6">
        <v>167</v>
      </c>
      <c r="B169" s="7" t="s">
        <v>45</v>
      </c>
      <c r="C169" s="6" t="str">
        <f>"893821013821"</f>
        <v>893821013821</v>
      </c>
      <c r="D169" s="6">
        <v>74</v>
      </c>
      <c r="E169" s="6">
        <v>76</v>
      </c>
      <c r="F169" s="5">
        <f t="shared" si="16"/>
        <v>75.10000000000001</v>
      </c>
      <c r="G169" s="6"/>
    </row>
    <row r="170" spans="1:7" s="8" customFormat="1" ht="22.5" customHeight="1">
      <c r="A170" s="6">
        <v>168</v>
      </c>
      <c r="B170" s="7" t="s">
        <v>45</v>
      </c>
      <c r="C170" s="6" t="str">
        <f>"893801013801"</f>
        <v>893801013801</v>
      </c>
      <c r="D170" s="6">
        <v>67</v>
      </c>
      <c r="E170" s="6">
        <v>72</v>
      </c>
      <c r="F170" s="5">
        <f t="shared" si="16"/>
        <v>69.75</v>
      </c>
      <c r="G170" s="6"/>
    </row>
    <row r="171" spans="1:7" s="8" customFormat="1" ht="22.5" customHeight="1">
      <c r="A171" s="6">
        <v>169</v>
      </c>
      <c r="B171" s="7" t="s">
        <v>45</v>
      </c>
      <c r="C171" s="6" t="str">
        <f>"893729013729"</f>
        <v>893729013729</v>
      </c>
      <c r="D171" s="6">
        <v>70</v>
      </c>
      <c r="E171" s="6">
        <v>66</v>
      </c>
      <c r="F171" s="5">
        <f t="shared" si="16"/>
        <v>67.80000000000001</v>
      </c>
      <c r="G171" s="6"/>
    </row>
    <row r="172" spans="1:7" s="8" customFormat="1" ht="22.5" customHeight="1">
      <c r="A172" s="6">
        <v>170</v>
      </c>
      <c r="B172" s="7" t="s">
        <v>46</v>
      </c>
      <c r="C172" s="6" t="str">
        <f>"893901013901"</f>
        <v>893901013901</v>
      </c>
      <c r="D172" s="6">
        <v>71</v>
      </c>
      <c r="E172" s="6">
        <v>73</v>
      </c>
      <c r="F172" s="5">
        <f aca="true" t="shared" si="17" ref="F172:F177">D172*0.45+E172*0.55</f>
        <v>72.10000000000001</v>
      </c>
      <c r="G172" s="6"/>
    </row>
    <row r="173" spans="1:7" s="8" customFormat="1" ht="22.5" customHeight="1">
      <c r="A173" s="6">
        <v>171</v>
      </c>
      <c r="B173" s="7" t="s">
        <v>46</v>
      </c>
      <c r="C173" s="6" t="str">
        <f>"893904013904"</f>
        <v>893904013904</v>
      </c>
      <c r="D173" s="6">
        <v>66</v>
      </c>
      <c r="E173" s="6">
        <v>68</v>
      </c>
      <c r="F173" s="5">
        <f t="shared" si="17"/>
        <v>67.10000000000001</v>
      </c>
      <c r="G173" s="6"/>
    </row>
    <row r="174" spans="1:7" s="8" customFormat="1" ht="22.5" customHeight="1">
      <c r="A174" s="6">
        <v>172</v>
      </c>
      <c r="B174" s="7" t="s">
        <v>46</v>
      </c>
      <c r="C174" s="6" t="str">
        <f>"893903013903"</f>
        <v>893903013903</v>
      </c>
      <c r="D174" s="6">
        <v>69</v>
      </c>
      <c r="E174" s="6">
        <v>59</v>
      </c>
      <c r="F174" s="5">
        <f t="shared" si="17"/>
        <v>63.5</v>
      </c>
      <c r="G174" s="6"/>
    </row>
    <row r="175" spans="1:7" s="8" customFormat="1" ht="22.5" customHeight="1">
      <c r="A175" s="6">
        <v>173</v>
      </c>
      <c r="B175" s="7" t="s">
        <v>47</v>
      </c>
      <c r="C175" s="6" t="str">
        <f>"894002014002"</f>
        <v>894002014002</v>
      </c>
      <c r="D175" s="6">
        <v>73</v>
      </c>
      <c r="E175" s="6">
        <v>73</v>
      </c>
      <c r="F175" s="5">
        <f t="shared" si="17"/>
        <v>73</v>
      </c>
      <c r="G175" s="6"/>
    </row>
    <row r="176" spans="1:7" s="8" customFormat="1" ht="22.5" customHeight="1">
      <c r="A176" s="6">
        <v>174</v>
      </c>
      <c r="B176" s="7" t="s">
        <v>47</v>
      </c>
      <c r="C176" s="6" t="str">
        <f>"893905013905"</f>
        <v>893905013905</v>
      </c>
      <c r="D176" s="6">
        <v>72</v>
      </c>
      <c r="E176" s="6">
        <v>72</v>
      </c>
      <c r="F176" s="5">
        <f t="shared" si="17"/>
        <v>72</v>
      </c>
      <c r="G176" s="6"/>
    </row>
    <row r="177" spans="1:7" s="8" customFormat="1" ht="22.5" customHeight="1">
      <c r="A177" s="6">
        <v>175</v>
      </c>
      <c r="B177" s="7" t="s">
        <v>47</v>
      </c>
      <c r="C177" s="6" t="str">
        <f>"894005014005"</f>
        <v>894005014005</v>
      </c>
      <c r="D177" s="6">
        <v>75</v>
      </c>
      <c r="E177" s="6">
        <v>66</v>
      </c>
      <c r="F177" s="5">
        <f t="shared" si="17"/>
        <v>70.05000000000001</v>
      </c>
      <c r="G177" s="6"/>
    </row>
    <row r="178" spans="1:7" s="8" customFormat="1" ht="22.5" customHeight="1">
      <c r="A178" s="6">
        <v>176</v>
      </c>
      <c r="B178" s="7" t="s">
        <v>48</v>
      </c>
      <c r="C178" s="6" t="str">
        <f>"894022014022"</f>
        <v>894022014022</v>
      </c>
      <c r="D178" s="6">
        <v>76</v>
      </c>
      <c r="E178" s="6">
        <v>67</v>
      </c>
      <c r="F178" s="5">
        <f aca="true" t="shared" si="18" ref="F178:F186">D178*0.45+E178*0.55</f>
        <v>71.05000000000001</v>
      </c>
      <c r="G178" s="6"/>
    </row>
    <row r="179" spans="1:7" s="8" customFormat="1" ht="22.5" customHeight="1">
      <c r="A179" s="6">
        <v>177</v>
      </c>
      <c r="B179" s="7" t="s">
        <v>48</v>
      </c>
      <c r="C179" s="6" t="str">
        <f>"894012014012"</f>
        <v>894012014012</v>
      </c>
      <c r="D179" s="6">
        <v>83</v>
      </c>
      <c r="E179" s="6">
        <v>60</v>
      </c>
      <c r="F179" s="5">
        <f t="shared" si="18"/>
        <v>70.35</v>
      </c>
      <c r="G179" s="6"/>
    </row>
    <row r="180" spans="1:7" s="8" customFormat="1" ht="22.5" customHeight="1">
      <c r="A180" s="6">
        <v>178</v>
      </c>
      <c r="B180" s="7" t="s">
        <v>48</v>
      </c>
      <c r="C180" s="6" t="str">
        <f>"894008014008"</f>
        <v>894008014008</v>
      </c>
      <c r="D180" s="6">
        <v>72</v>
      </c>
      <c r="E180" s="6">
        <v>66</v>
      </c>
      <c r="F180" s="5">
        <f t="shared" si="18"/>
        <v>68.7</v>
      </c>
      <c r="G180" s="6"/>
    </row>
    <row r="181" spans="1:7" s="8" customFormat="1" ht="22.5" customHeight="1">
      <c r="A181" s="6">
        <v>179</v>
      </c>
      <c r="B181" s="7" t="s">
        <v>49</v>
      </c>
      <c r="C181" s="6" t="str">
        <f>"894122014122"</f>
        <v>894122014122</v>
      </c>
      <c r="D181" s="6">
        <v>74</v>
      </c>
      <c r="E181" s="6">
        <v>78</v>
      </c>
      <c r="F181" s="5">
        <f t="shared" si="18"/>
        <v>76.20000000000002</v>
      </c>
      <c r="G181" s="6"/>
    </row>
    <row r="182" spans="1:7" s="8" customFormat="1" ht="22.5" customHeight="1">
      <c r="A182" s="6">
        <v>180</v>
      </c>
      <c r="B182" s="7" t="s">
        <v>49</v>
      </c>
      <c r="C182" s="6" t="str">
        <f>"894125014125"</f>
        <v>894125014125</v>
      </c>
      <c r="D182" s="6">
        <v>81</v>
      </c>
      <c r="E182" s="6">
        <v>55</v>
      </c>
      <c r="F182" s="5">
        <f t="shared" si="18"/>
        <v>66.7</v>
      </c>
      <c r="G182" s="6"/>
    </row>
    <row r="183" spans="1:7" s="8" customFormat="1" ht="22.5" customHeight="1">
      <c r="A183" s="6">
        <v>181</v>
      </c>
      <c r="B183" s="7" t="s">
        <v>49</v>
      </c>
      <c r="C183" s="6" t="str">
        <f>"894123014123"</f>
        <v>894123014123</v>
      </c>
      <c r="D183" s="6">
        <v>75</v>
      </c>
      <c r="E183" s="6">
        <v>59</v>
      </c>
      <c r="F183" s="5">
        <f t="shared" si="18"/>
        <v>66.2</v>
      </c>
      <c r="G183" s="6"/>
    </row>
    <row r="184" spans="1:7" s="8" customFormat="1" ht="22.5" customHeight="1">
      <c r="A184" s="6">
        <v>182</v>
      </c>
      <c r="B184" s="7" t="s">
        <v>50</v>
      </c>
      <c r="C184" s="6" t="str">
        <f>"894207014207"</f>
        <v>894207014207</v>
      </c>
      <c r="D184" s="6">
        <v>79</v>
      </c>
      <c r="E184" s="6">
        <v>55</v>
      </c>
      <c r="F184" s="5">
        <f t="shared" si="18"/>
        <v>65.80000000000001</v>
      </c>
      <c r="G184" s="6"/>
    </row>
    <row r="185" spans="1:7" s="8" customFormat="1" ht="22.5" customHeight="1">
      <c r="A185" s="6">
        <v>183</v>
      </c>
      <c r="B185" s="7" t="s">
        <v>50</v>
      </c>
      <c r="C185" s="6" t="str">
        <f>"894213014213"</f>
        <v>894213014213</v>
      </c>
      <c r="D185" s="6">
        <v>66</v>
      </c>
      <c r="E185" s="6">
        <v>65</v>
      </c>
      <c r="F185" s="5">
        <f t="shared" si="18"/>
        <v>65.45</v>
      </c>
      <c r="G185" s="6"/>
    </row>
    <row r="186" spans="1:7" s="8" customFormat="1" ht="22.5" customHeight="1">
      <c r="A186" s="6">
        <v>184</v>
      </c>
      <c r="B186" s="7" t="s">
        <v>50</v>
      </c>
      <c r="C186" s="6" t="str">
        <f>"894215014215"</f>
        <v>894215014215</v>
      </c>
      <c r="D186" s="6">
        <v>70</v>
      </c>
      <c r="E186" s="6">
        <v>56</v>
      </c>
      <c r="F186" s="5">
        <f t="shared" si="18"/>
        <v>62.300000000000004</v>
      </c>
      <c r="G186" s="6"/>
    </row>
    <row r="187" spans="1:7" s="8" customFormat="1" ht="22.5" customHeight="1">
      <c r="A187" s="6">
        <v>185</v>
      </c>
      <c r="B187" s="7" t="s">
        <v>51</v>
      </c>
      <c r="C187" s="6" t="str">
        <f>"894218014218"</f>
        <v>894218014218</v>
      </c>
      <c r="D187" s="6">
        <v>81</v>
      </c>
      <c r="E187" s="6">
        <v>58</v>
      </c>
      <c r="F187" s="5">
        <f aca="true" t="shared" si="19" ref="F187:F198">D187*0.45+E187*0.55</f>
        <v>68.35000000000001</v>
      </c>
      <c r="G187" s="6"/>
    </row>
    <row r="188" spans="1:7" s="8" customFormat="1" ht="22.5" customHeight="1">
      <c r="A188" s="6">
        <v>186</v>
      </c>
      <c r="B188" s="7" t="s">
        <v>51</v>
      </c>
      <c r="C188" s="6" t="str">
        <f>"894219014219"</f>
        <v>894219014219</v>
      </c>
      <c r="D188" s="6">
        <v>69</v>
      </c>
      <c r="E188" s="6">
        <v>59</v>
      </c>
      <c r="F188" s="5">
        <f t="shared" si="19"/>
        <v>63.5</v>
      </c>
      <c r="G188" s="6"/>
    </row>
    <row r="189" spans="1:7" s="8" customFormat="1" ht="22.5" customHeight="1">
      <c r="A189" s="6">
        <v>187</v>
      </c>
      <c r="B189" s="7" t="s">
        <v>51</v>
      </c>
      <c r="C189" s="6" t="str">
        <f>"894220014220"</f>
        <v>894220014220</v>
      </c>
      <c r="D189" s="6">
        <v>63</v>
      </c>
      <c r="E189" s="6">
        <v>46</v>
      </c>
      <c r="F189" s="5">
        <f t="shared" si="19"/>
        <v>53.650000000000006</v>
      </c>
      <c r="G189" s="6"/>
    </row>
    <row r="190" spans="1:7" s="8" customFormat="1" ht="22.5" customHeight="1">
      <c r="A190" s="6">
        <v>188</v>
      </c>
      <c r="B190" s="7" t="s">
        <v>52</v>
      </c>
      <c r="C190" s="6" t="str">
        <f>"894304014304"</f>
        <v>894304014304</v>
      </c>
      <c r="D190" s="6">
        <v>78</v>
      </c>
      <c r="E190" s="6">
        <v>71</v>
      </c>
      <c r="F190" s="5">
        <f t="shared" si="19"/>
        <v>74.15</v>
      </c>
      <c r="G190" s="6"/>
    </row>
    <row r="191" spans="1:7" s="8" customFormat="1" ht="22.5" customHeight="1">
      <c r="A191" s="6">
        <v>189</v>
      </c>
      <c r="B191" s="7" t="s">
        <v>52</v>
      </c>
      <c r="C191" s="6" t="str">
        <f>"894311014311"</f>
        <v>894311014311</v>
      </c>
      <c r="D191" s="6">
        <v>82</v>
      </c>
      <c r="E191" s="6">
        <v>63</v>
      </c>
      <c r="F191" s="5">
        <f t="shared" si="19"/>
        <v>71.55000000000001</v>
      </c>
      <c r="G191" s="6"/>
    </row>
    <row r="192" spans="1:7" s="8" customFormat="1" ht="22.5" customHeight="1">
      <c r="A192" s="6">
        <v>190</v>
      </c>
      <c r="B192" s="7" t="s">
        <v>52</v>
      </c>
      <c r="C192" s="6" t="str">
        <f>"894303014303"</f>
        <v>894303014303</v>
      </c>
      <c r="D192" s="6">
        <v>80</v>
      </c>
      <c r="E192" s="6">
        <v>63</v>
      </c>
      <c r="F192" s="5">
        <f t="shared" si="19"/>
        <v>70.65</v>
      </c>
      <c r="G192" s="6"/>
    </row>
    <row r="193" spans="1:7" s="8" customFormat="1" ht="22.5" customHeight="1">
      <c r="A193" s="6">
        <v>191</v>
      </c>
      <c r="B193" s="7" t="s">
        <v>53</v>
      </c>
      <c r="C193" s="6" t="str">
        <f>"894408014408"</f>
        <v>894408014408</v>
      </c>
      <c r="D193" s="6">
        <v>81</v>
      </c>
      <c r="E193" s="6">
        <v>56</v>
      </c>
      <c r="F193" s="5">
        <f t="shared" si="19"/>
        <v>67.25</v>
      </c>
      <c r="G193" s="6"/>
    </row>
    <row r="194" spans="1:7" s="8" customFormat="1" ht="22.5" customHeight="1">
      <c r="A194" s="6">
        <v>192</v>
      </c>
      <c r="B194" s="7" t="s">
        <v>53</v>
      </c>
      <c r="C194" s="6" t="str">
        <f>"894315014315"</f>
        <v>894315014315</v>
      </c>
      <c r="D194" s="6">
        <v>81</v>
      </c>
      <c r="E194" s="6">
        <v>53</v>
      </c>
      <c r="F194" s="5">
        <f t="shared" si="19"/>
        <v>65.60000000000001</v>
      </c>
      <c r="G194" s="6"/>
    </row>
    <row r="195" spans="1:7" s="8" customFormat="1" ht="22.5" customHeight="1">
      <c r="A195" s="6">
        <v>193</v>
      </c>
      <c r="B195" s="7" t="s">
        <v>53</v>
      </c>
      <c r="C195" s="6" t="str">
        <f>"894320014320"</f>
        <v>894320014320</v>
      </c>
      <c r="D195" s="6">
        <v>67</v>
      </c>
      <c r="E195" s="6">
        <v>62</v>
      </c>
      <c r="F195" s="5">
        <f t="shared" si="19"/>
        <v>64.25</v>
      </c>
      <c r="G195" s="6"/>
    </row>
    <row r="196" spans="1:7" s="8" customFormat="1" ht="22.5" customHeight="1">
      <c r="A196" s="6">
        <v>194</v>
      </c>
      <c r="B196" s="7" t="s">
        <v>54</v>
      </c>
      <c r="C196" s="6" t="str">
        <f>"891223231223"</f>
        <v>891223231223</v>
      </c>
      <c r="D196" s="6">
        <v>68</v>
      </c>
      <c r="E196" s="6">
        <v>59</v>
      </c>
      <c r="F196" s="5">
        <f t="shared" si="19"/>
        <v>63.050000000000004</v>
      </c>
      <c r="G196" s="6"/>
    </row>
    <row r="197" spans="1:7" s="8" customFormat="1" ht="22.5" customHeight="1">
      <c r="A197" s="6">
        <v>195</v>
      </c>
      <c r="B197" s="7" t="s">
        <v>54</v>
      </c>
      <c r="C197" s="6" t="str">
        <f>"891218231218"</f>
        <v>891218231218</v>
      </c>
      <c r="D197" s="6">
        <v>60</v>
      </c>
      <c r="E197" s="6">
        <v>60</v>
      </c>
      <c r="F197" s="5">
        <f t="shared" si="19"/>
        <v>60</v>
      </c>
      <c r="G197" s="6"/>
    </row>
    <row r="198" spans="1:7" s="8" customFormat="1" ht="22.5" customHeight="1">
      <c r="A198" s="6">
        <v>196</v>
      </c>
      <c r="B198" s="7" t="s">
        <v>54</v>
      </c>
      <c r="C198" s="6" t="str">
        <f>"891214231214"</f>
        <v>891214231214</v>
      </c>
      <c r="D198" s="6">
        <v>58</v>
      </c>
      <c r="E198" s="6">
        <v>54</v>
      </c>
      <c r="F198" s="5">
        <f t="shared" si="19"/>
        <v>55.800000000000004</v>
      </c>
      <c r="G198" s="6"/>
    </row>
    <row r="199" spans="1:7" s="8" customFormat="1" ht="22.5" customHeight="1">
      <c r="A199" s="6">
        <v>197</v>
      </c>
      <c r="B199" s="7" t="s">
        <v>55</v>
      </c>
      <c r="C199" s="6" t="str">
        <f>"894428014428"</f>
        <v>894428014428</v>
      </c>
      <c r="D199" s="6">
        <v>79</v>
      </c>
      <c r="E199" s="6">
        <v>63</v>
      </c>
      <c r="F199" s="5">
        <f aca="true" t="shared" si="20" ref="F199:F206">D199*0.45+E199*0.55</f>
        <v>70.20000000000002</v>
      </c>
      <c r="G199" s="6"/>
    </row>
    <row r="200" spans="1:7" s="8" customFormat="1" ht="22.5" customHeight="1">
      <c r="A200" s="6">
        <v>198</v>
      </c>
      <c r="B200" s="7" t="s">
        <v>55</v>
      </c>
      <c r="C200" s="6" t="str">
        <f>"894414014414"</f>
        <v>894414014414</v>
      </c>
      <c r="D200" s="6">
        <v>80</v>
      </c>
      <c r="E200" s="6">
        <v>62</v>
      </c>
      <c r="F200" s="5">
        <f t="shared" si="20"/>
        <v>70.1</v>
      </c>
      <c r="G200" s="6"/>
    </row>
    <row r="201" spans="1:7" s="8" customFormat="1" ht="22.5" customHeight="1">
      <c r="A201" s="6">
        <v>199</v>
      </c>
      <c r="B201" s="7" t="s">
        <v>55</v>
      </c>
      <c r="C201" s="6" t="str">
        <f>"894410014410"</f>
        <v>894410014410</v>
      </c>
      <c r="D201" s="6">
        <v>81</v>
      </c>
      <c r="E201" s="6">
        <v>54</v>
      </c>
      <c r="F201" s="5">
        <f t="shared" si="20"/>
        <v>66.15</v>
      </c>
      <c r="G201" s="6"/>
    </row>
    <row r="202" spans="1:7" s="8" customFormat="1" ht="22.5" customHeight="1">
      <c r="A202" s="6">
        <v>200</v>
      </c>
      <c r="B202" s="7" t="s">
        <v>56</v>
      </c>
      <c r="C202" s="6" t="str">
        <f>"894512014512"</f>
        <v>894512014512</v>
      </c>
      <c r="D202" s="6">
        <v>75</v>
      </c>
      <c r="E202" s="6">
        <v>52</v>
      </c>
      <c r="F202" s="5">
        <f t="shared" si="20"/>
        <v>62.35</v>
      </c>
      <c r="G202" s="6"/>
    </row>
    <row r="203" spans="1:7" s="8" customFormat="1" ht="22.5" customHeight="1">
      <c r="A203" s="6">
        <v>201</v>
      </c>
      <c r="B203" s="7" t="s">
        <v>56</v>
      </c>
      <c r="C203" s="6" t="str">
        <f>"894513014513"</f>
        <v>894513014513</v>
      </c>
      <c r="D203" s="6">
        <v>68</v>
      </c>
      <c r="E203" s="6">
        <v>51</v>
      </c>
      <c r="F203" s="5">
        <f t="shared" si="20"/>
        <v>58.650000000000006</v>
      </c>
      <c r="G203" s="6"/>
    </row>
    <row r="204" spans="1:7" s="8" customFormat="1" ht="22.5" customHeight="1">
      <c r="A204" s="6">
        <v>202</v>
      </c>
      <c r="B204" s="7" t="s">
        <v>57</v>
      </c>
      <c r="C204" s="6" t="str">
        <f>"890128120128"</f>
        <v>890128120128</v>
      </c>
      <c r="D204" s="6">
        <v>71</v>
      </c>
      <c r="E204" s="6">
        <v>67</v>
      </c>
      <c r="F204" s="5">
        <f t="shared" si="20"/>
        <v>68.8</v>
      </c>
      <c r="G204" s="6"/>
    </row>
    <row r="205" spans="1:7" s="8" customFormat="1" ht="22.5" customHeight="1">
      <c r="A205" s="6">
        <v>203</v>
      </c>
      <c r="B205" s="7" t="s">
        <v>57</v>
      </c>
      <c r="C205" s="6" t="str">
        <f>"890125120125"</f>
        <v>890125120125</v>
      </c>
      <c r="D205" s="6">
        <v>66</v>
      </c>
      <c r="E205" s="6">
        <v>71</v>
      </c>
      <c r="F205" s="5">
        <f t="shared" si="20"/>
        <v>68.75</v>
      </c>
      <c r="G205" s="6"/>
    </row>
    <row r="206" spans="1:7" s="8" customFormat="1" ht="22.5" customHeight="1">
      <c r="A206" s="6">
        <v>204</v>
      </c>
      <c r="B206" s="7" t="s">
        <v>57</v>
      </c>
      <c r="C206" s="6" t="str">
        <f>"890114120114"</f>
        <v>890114120114</v>
      </c>
      <c r="D206" s="6">
        <v>68</v>
      </c>
      <c r="E206" s="6">
        <v>69</v>
      </c>
      <c r="F206" s="5">
        <f t="shared" si="20"/>
        <v>68.55000000000001</v>
      </c>
      <c r="G206" s="6"/>
    </row>
    <row r="207" spans="1:7" s="8" customFormat="1" ht="22.5" customHeight="1">
      <c r="A207" s="6">
        <v>205</v>
      </c>
      <c r="B207" s="7" t="s">
        <v>58</v>
      </c>
      <c r="C207" s="6" t="str">
        <f>"890212120212"</f>
        <v>890212120212</v>
      </c>
      <c r="D207" s="6">
        <v>80</v>
      </c>
      <c r="E207" s="6">
        <v>57</v>
      </c>
      <c r="F207" s="5">
        <f aca="true" t="shared" si="21" ref="F207:F221">D207*0.45+E207*0.55</f>
        <v>67.35</v>
      </c>
      <c r="G207" s="6"/>
    </row>
    <row r="208" spans="1:7" s="8" customFormat="1" ht="22.5" customHeight="1">
      <c r="A208" s="6">
        <v>206</v>
      </c>
      <c r="B208" s="7" t="s">
        <v>58</v>
      </c>
      <c r="C208" s="6" t="str">
        <f>"890209120209"</f>
        <v>890209120209</v>
      </c>
      <c r="D208" s="6">
        <v>75</v>
      </c>
      <c r="E208" s="6">
        <v>54</v>
      </c>
      <c r="F208" s="5">
        <f t="shared" si="21"/>
        <v>63.45</v>
      </c>
      <c r="G208" s="6"/>
    </row>
    <row r="209" spans="1:7" s="8" customFormat="1" ht="22.5" customHeight="1">
      <c r="A209" s="6">
        <v>207</v>
      </c>
      <c r="B209" s="7" t="s">
        <v>58</v>
      </c>
      <c r="C209" s="6" t="str">
        <f>"890216120216"</f>
        <v>890216120216</v>
      </c>
      <c r="D209" s="6">
        <v>72</v>
      </c>
      <c r="E209" s="6">
        <v>56</v>
      </c>
      <c r="F209" s="5">
        <f t="shared" si="21"/>
        <v>63.2</v>
      </c>
      <c r="G209" s="6"/>
    </row>
    <row r="210" spans="1:7" s="8" customFormat="1" ht="22.5" customHeight="1">
      <c r="A210" s="6">
        <v>208</v>
      </c>
      <c r="B210" s="7" t="s">
        <v>59</v>
      </c>
      <c r="C210" s="6" t="str">
        <f>"890223120223"</f>
        <v>890223120223</v>
      </c>
      <c r="D210" s="6">
        <v>71</v>
      </c>
      <c r="E210" s="6">
        <v>57</v>
      </c>
      <c r="F210" s="5">
        <f t="shared" si="21"/>
        <v>63.3</v>
      </c>
      <c r="G210" s="6"/>
    </row>
    <row r="211" spans="1:7" s="8" customFormat="1" ht="22.5" customHeight="1">
      <c r="A211" s="6">
        <v>209</v>
      </c>
      <c r="B211" s="7" t="s">
        <v>59</v>
      </c>
      <c r="C211" s="6" t="str">
        <f>"890227120227"</f>
        <v>890227120227</v>
      </c>
      <c r="D211" s="6">
        <v>63</v>
      </c>
      <c r="E211" s="6">
        <v>56</v>
      </c>
      <c r="F211" s="5">
        <f t="shared" si="21"/>
        <v>59.150000000000006</v>
      </c>
      <c r="G211" s="6"/>
    </row>
    <row r="212" spans="1:7" s="8" customFormat="1" ht="22.5" customHeight="1">
      <c r="A212" s="6">
        <v>210</v>
      </c>
      <c r="B212" s="7" t="s">
        <v>59</v>
      </c>
      <c r="C212" s="6" t="str">
        <f>"890225120225"</f>
        <v>890225120225</v>
      </c>
      <c r="D212" s="6">
        <v>71</v>
      </c>
      <c r="E212" s="6">
        <v>43</v>
      </c>
      <c r="F212" s="5">
        <f t="shared" si="21"/>
        <v>55.6</v>
      </c>
      <c r="G212" s="6"/>
    </row>
    <row r="213" spans="1:7" s="8" customFormat="1" ht="22.5" customHeight="1">
      <c r="A213" s="6">
        <v>211</v>
      </c>
      <c r="B213" s="7" t="s">
        <v>60</v>
      </c>
      <c r="C213" s="6" t="str">
        <f>"890302120302"</f>
        <v>890302120302</v>
      </c>
      <c r="D213" s="6">
        <v>74</v>
      </c>
      <c r="E213" s="6">
        <v>66</v>
      </c>
      <c r="F213" s="5">
        <f t="shared" si="21"/>
        <v>69.60000000000001</v>
      </c>
      <c r="G213" s="6"/>
    </row>
    <row r="214" spans="1:7" s="8" customFormat="1" ht="22.5" customHeight="1">
      <c r="A214" s="6">
        <v>212</v>
      </c>
      <c r="B214" s="7" t="s">
        <v>60</v>
      </c>
      <c r="C214" s="6" t="str">
        <f>"890303120303"</f>
        <v>890303120303</v>
      </c>
      <c r="D214" s="6">
        <v>75</v>
      </c>
      <c r="E214" s="6">
        <v>54</v>
      </c>
      <c r="F214" s="5">
        <f t="shared" si="21"/>
        <v>63.45</v>
      </c>
      <c r="G214" s="6"/>
    </row>
    <row r="215" spans="1:7" s="8" customFormat="1" ht="22.5" customHeight="1">
      <c r="A215" s="6">
        <v>213</v>
      </c>
      <c r="B215" s="7" t="s">
        <v>60</v>
      </c>
      <c r="C215" s="6" t="str">
        <f>"890230120230"</f>
        <v>890230120230</v>
      </c>
      <c r="D215" s="6">
        <v>67</v>
      </c>
      <c r="E215" s="6">
        <v>51</v>
      </c>
      <c r="F215" s="5">
        <f t="shared" si="21"/>
        <v>58.2</v>
      </c>
      <c r="G215" s="6"/>
    </row>
    <row r="216" spans="1:7" s="8" customFormat="1" ht="22.5" customHeight="1">
      <c r="A216" s="6">
        <v>214</v>
      </c>
      <c r="B216" s="7" t="s">
        <v>61</v>
      </c>
      <c r="C216" s="6" t="str">
        <f>"890305120305"</f>
        <v>890305120305</v>
      </c>
      <c r="D216" s="6">
        <v>68</v>
      </c>
      <c r="E216" s="6">
        <v>68</v>
      </c>
      <c r="F216" s="5">
        <f t="shared" si="21"/>
        <v>68</v>
      </c>
      <c r="G216" s="6"/>
    </row>
    <row r="217" spans="1:7" s="8" customFormat="1" ht="22.5" customHeight="1">
      <c r="A217" s="6">
        <v>215</v>
      </c>
      <c r="B217" s="7" t="s">
        <v>61</v>
      </c>
      <c r="C217" s="6" t="str">
        <f>"890306120306"</f>
        <v>890306120306</v>
      </c>
      <c r="D217" s="6">
        <v>68</v>
      </c>
      <c r="E217" s="6">
        <v>60</v>
      </c>
      <c r="F217" s="5">
        <f t="shared" si="21"/>
        <v>63.6</v>
      </c>
      <c r="G217" s="6"/>
    </row>
    <row r="218" spans="1:7" s="8" customFormat="1" ht="22.5" customHeight="1">
      <c r="A218" s="6">
        <v>216</v>
      </c>
      <c r="B218" s="7" t="s">
        <v>61</v>
      </c>
      <c r="C218" s="6" t="str">
        <f>"890304120304"</f>
        <v>890304120304</v>
      </c>
      <c r="D218" s="6">
        <v>69</v>
      </c>
      <c r="E218" s="6">
        <v>57</v>
      </c>
      <c r="F218" s="5">
        <f t="shared" si="21"/>
        <v>62.400000000000006</v>
      </c>
      <c r="G218" s="6"/>
    </row>
    <row r="219" spans="1:7" s="8" customFormat="1" ht="22.5" customHeight="1">
      <c r="A219" s="6">
        <v>217</v>
      </c>
      <c r="B219" s="7" t="s">
        <v>62</v>
      </c>
      <c r="C219" s="6" t="str">
        <f>"890310120310"</f>
        <v>890310120310</v>
      </c>
      <c r="D219" s="6">
        <v>76</v>
      </c>
      <c r="E219" s="6">
        <v>68</v>
      </c>
      <c r="F219" s="5">
        <f t="shared" si="21"/>
        <v>71.60000000000001</v>
      </c>
      <c r="G219" s="6"/>
    </row>
    <row r="220" spans="1:7" s="8" customFormat="1" ht="22.5" customHeight="1">
      <c r="A220" s="6">
        <v>218</v>
      </c>
      <c r="B220" s="7" t="s">
        <v>62</v>
      </c>
      <c r="C220" s="6" t="str">
        <f>"890322120322"</f>
        <v>890322120322</v>
      </c>
      <c r="D220" s="6">
        <v>76</v>
      </c>
      <c r="E220" s="6">
        <v>67</v>
      </c>
      <c r="F220" s="5">
        <f t="shared" si="21"/>
        <v>71.05000000000001</v>
      </c>
      <c r="G220" s="6"/>
    </row>
    <row r="221" spans="1:7" s="8" customFormat="1" ht="22.5" customHeight="1">
      <c r="A221" s="6">
        <v>219</v>
      </c>
      <c r="B221" s="7" t="s">
        <v>62</v>
      </c>
      <c r="C221" s="6" t="str">
        <f>"890312120312"</f>
        <v>890312120312</v>
      </c>
      <c r="D221" s="6">
        <v>74</v>
      </c>
      <c r="E221" s="6">
        <v>68</v>
      </c>
      <c r="F221" s="5">
        <f t="shared" si="21"/>
        <v>70.70000000000002</v>
      </c>
      <c r="G221" s="6"/>
    </row>
    <row r="222" spans="1:7" s="8" customFormat="1" ht="22.5" customHeight="1">
      <c r="A222" s="6">
        <v>220</v>
      </c>
      <c r="B222" s="7" t="s">
        <v>63</v>
      </c>
      <c r="C222" s="6" t="str">
        <f>"890402120402"</f>
        <v>890402120402</v>
      </c>
      <c r="D222" s="6">
        <v>78</v>
      </c>
      <c r="E222" s="6">
        <v>69</v>
      </c>
      <c r="F222" s="5">
        <f aca="true" t="shared" si="22" ref="F222:F233">D222*0.45+E222*0.55</f>
        <v>73.05000000000001</v>
      </c>
      <c r="G222" s="6"/>
    </row>
    <row r="223" spans="1:7" s="8" customFormat="1" ht="22.5" customHeight="1">
      <c r="A223" s="6">
        <v>221</v>
      </c>
      <c r="B223" s="7" t="s">
        <v>63</v>
      </c>
      <c r="C223" s="6" t="str">
        <f>"890330120330"</f>
        <v>890330120330</v>
      </c>
      <c r="D223" s="6">
        <v>63</v>
      </c>
      <c r="E223" s="6">
        <v>62</v>
      </c>
      <c r="F223" s="5">
        <f t="shared" si="22"/>
        <v>62.45</v>
      </c>
      <c r="G223" s="6"/>
    </row>
    <row r="224" spans="1:7" s="8" customFormat="1" ht="22.5" customHeight="1">
      <c r="A224" s="6">
        <v>222</v>
      </c>
      <c r="B224" s="7" t="s">
        <v>63</v>
      </c>
      <c r="C224" s="6" t="str">
        <f>"890410120410"</f>
        <v>890410120410</v>
      </c>
      <c r="D224" s="6">
        <v>71</v>
      </c>
      <c r="E224" s="6">
        <v>54</v>
      </c>
      <c r="F224" s="5">
        <f t="shared" si="22"/>
        <v>61.650000000000006</v>
      </c>
      <c r="G224" s="6"/>
    </row>
    <row r="225" spans="1:7" s="8" customFormat="1" ht="22.5" customHeight="1">
      <c r="A225" s="6">
        <v>223</v>
      </c>
      <c r="B225" s="7" t="s">
        <v>64</v>
      </c>
      <c r="C225" s="6" t="str">
        <f>"890420120420"</f>
        <v>890420120420</v>
      </c>
      <c r="D225" s="6">
        <v>74</v>
      </c>
      <c r="E225" s="6">
        <v>55</v>
      </c>
      <c r="F225" s="5">
        <f t="shared" si="22"/>
        <v>63.55000000000001</v>
      </c>
      <c r="G225" s="6"/>
    </row>
    <row r="226" spans="1:7" s="8" customFormat="1" ht="22.5" customHeight="1">
      <c r="A226" s="6">
        <v>224</v>
      </c>
      <c r="B226" s="7" t="s">
        <v>64</v>
      </c>
      <c r="C226" s="6" t="str">
        <f>"890415120415"</f>
        <v>890415120415</v>
      </c>
      <c r="D226" s="6">
        <v>71</v>
      </c>
      <c r="E226" s="6">
        <v>51</v>
      </c>
      <c r="F226" s="5">
        <f t="shared" si="22"/>
        <v>60</v>
      </c>
      <c r="G226" s="6"/>
    </row>
    <row r="227" spans="1:7" s="8" customFormat="1" ht="22.5" customHeight="1">
      <c r="A227" s="6">
        <v>225</v>
      </c>
      <c r="B227" s="7" t="s">
        <v>64</v>
      </c>
      <c r="C227" s="6" t="str">
        <f>"890417120417"</f>
        <v>890417120417</v>
      </c>
      <c r="D227" s="6">
        <v>65</v>
      </c>
      <c r="E227" s="6">
        <v>55</v>
      </c>
      <c r="F227" s="5">
        <f t="shared" si="22"/>
        <v>59.5</v>
      </c>
      <c r="G227" s="6"/>
    </row>
    <row r="228" spans="1:7" s="8" customFormat="1" ht="22.5" customHeight="1">
      <c r="A228" s="6">
        <v>226</v>
      </c>
      <c r="B228" s="7" t="s">
        <v>65</v>
      </c>
      <c r="C228" s="6" t="str">
        <f>"890421120421"</f>
        <v>890421120421</v>
      </c>
      <c r="D228" s="6">
        <v>71</v>
      </c>
      <c r="E228" s="6">
        <v>71</v>
      </c>
      <c r="F228" s="5">
        <f t="shared" si="22"/>
        <v>71</v>
      </c>
      <c r="G228" s="6"/>
    </row>
    <row r="229" spans="1:7" s="8" customFormat="1" ht="22.5" customHeight="1">
      <c r="A229" s="6">
        <v>227</v>
      </c>
      <c r="B229" s="7" t="s">
        <v>65</v>
      </c>
      <c r="C229" s="6" t="str">
        <f>"890426120426"</f>
        <v>890426120426</v>
      </c>
      <c r="D229" s="6">
        <v>74</v>
      </c>
      <c r="E229" s="6">
        <v>66</v>
      </c>
      <c r="F229" s="5">
        <f t="shared" si="22"/>
        <v>69.60000000000001</v>
      </c>
      <c r="G229" s="6"/>
    </row>
    <row r="230" spans="1:7" s="8" customFormat="1" ht="22.5" customHeight="1">
      <c r="A230" s="6">
        <v>228</v>
      </c>
      <c r="B230" s="7" t="s">
        <v>65</v>
      </c>
      <c r="C230" s="6" t="str">
        <f>"890423120423"</f>
        <v>890423120423</v>
      </c>
      <c r="D230" s="6">
        <v>65</v>
      </c>
      <c r="E230" s="6">
        <v>67</v>
      </c>
      <c r="F230" s="5">
        <f t="shared" si="22"/>
        <v>66.1</v>
      </c>
      <c r="G230" s="6"/>
    </row>
    <row r="231" spans="1:7" s="8" customFormat="1" ht="22.5" customHeight="1">
      <c r="A231" s="6">
        <v>229</v>
      </c>
      <c r="B231" s="7" t="s">
        <v>66</v>
      </c>
      <c r="C231" s="6" t="str">
        <f>"891301231301"</f>
        <v>891301231301</v>
      </c>
      <c r="D231" s="6">
        <v>66</v>
      </c>
      <c r="E231" s="6">
        <v>72</v>
      </c>
      <c r="F231" s="5">
        <f t="shared" si="22"/>
        <v>69.3</v>
      </c>
      <c r="G231" s="6"/>
    </row>
    <row r="232" spans="1:7" s="8" customFormat="1" ht="22.5" customHeight="1">
      <c r="A232" s="6">
        <v>230</v>
      </c>
      <c r="B232" s="7" t="s">
        <v>66</v>
      </c>
      <c r="C232" s="6" t="str">
        <f>"891304231304"</f>
        <v>891304231304</v>
      </c>
      <c r="D232" s="6">
        <v>74</v>
      </c>
      <c r="E232" s="6">
        <v>48</v>
      </c>
      <c r="F232" s="5">
        <f t="shared" si="22"/>
        <v>59.7</v>
      </c>
      <c r="G232" s="6"/>
    </row>
    <row r="233" spans="1:7" s="8" customFormat="1" ht="22.5" customHeight="1">
      <c r="A233" s="6">
        <v>231</v>
      </c>
      <c r="B233" s="7" t="s">
        <v>66</v>
      </c>
      <c r="C233" s="6" t="str">
        <f>"891318231318"</f>
        <v>891318231318</v>
      </c>
      <c r="D233" s="6">
        <v>61</v>
      </c>
      <c r="E233" s="6">
        <v>55</v>
      </c>
      <c r="F233" s="5">
        <f t="shared" si="22"/>
        <v>57.7</v>
      </c>
      <c r="G233" s="6"/>
    </row>
    <row r="234" spans="1:7" s="8" customFormat="1" ht="22.5" customHeight="1">
      <c r="A234" s="6">
        <v>232</v>
      </c>
      <c r="B234" s="7" t="s">
        <v>67</v>
      </c>
      <c r="C234" s="6" t="str">
        <f>"890428120428"</f>
        <v>890428120428</v>
      </c>
      <c r="D234" s="6">
        <v>65</v>
      </c>
      <c r="E234" s="6">
        <v>56</v>
      </c>
      <c r="F234" s="5">
        <f aca="true" t="shared" si="23" ref="F234:F245">D234*0.45+E234*0.55</f>
        <v>60.050000000000004</v>
      </c>
      <c r="G234" s="6"/>
    </row>
    <row r="235" spans="1:7" s="8" customFormat="1" ht="22.5" customHeight="1">
      <c r="A235" s="6">
        <v>233</v>
      </c>
      <c r="B235" s="7" t="s">
        <v>67</v>
      </c>
      <c r="C235" s="6" t="str">
        <f>"890430120430"</f>
        <v>890430120430</v>
      </c>
      <c r="D235" s="6">
        <v>62</v>
      </c>
      <c r="E235" s="6">
        <v>57</v>
      </c>
      <c r="F235" s="5">
        <f t="shared" si="23"/>
        <v>59.25</v>
      </c>
      <c r="G235" s="6"/>
    </row>
    <row r="236" spans="1:7" s="8" customFormat="1" ht="22.5" customHeight="1">
      <c r="A236" s="6">
        <v>234</v>
      </c>
      <c r="B236" s="7" t="s">
        <v>67</v>
      </c>
      <c r="C236" s="6" t="str">
        <f>"890429120429"</f>
        <v>890429120429</v>
      </c>
      <c r="D236" s="6">
        <v>67</v>
      </c>
      <c r="E236" s="6">
        <v>48</v>
      </c>
      <c r="F236" s="5">
        <f t="shared" si="23"/>
        <v>56.550000000000004</v>
      </c>
      <c r="G236" s="6"/>
    </row>
    <row r="237" spans="1:7" s="8" customFormat="1" ht="22.5" customHeight="1">
      <c r="A237" s="6">
        <v>235</v>
      </c>
      <c r="B237" s="7" t="s">
        <v>68</v>
      </c>
      <c r="C237" s="6" t="str">
        <f>"890507120507"</f>
        <v>890507120507</v>
      </c>
      <c r="D237" s="6">
        <v>68</v>
      </c>
      <c r="E237" s="6">
        <v>75</v>
      </c>
      <c r="F237" s="5">
        <f t="shared" si="23"/>
        <v>71.85</v>
      </c>
      <c r="G237" s="6"/>
    </row>
    <row r="238" spans="1:7" s="8" customFormat="1" ht="22.5" customHeight="1">
      <c r="A238" s="6">
        <v>236</v>
      </c>
      <c r="B238" s="7" t="s">
        <v>68</v>
      </c>
      <c r="C238" s="6" t="str">
        <f>"890603120603"</f>
        <v>890603120603</v>
      </c>
      <c r="D238" s="6">
        <v>77</v>
      </c>
      <c r="E238" s="6">
        <v>67</v>
      </c>
      <c r="F238" s="5">
        <f t="shared" si="23"/>
        <v>71.5</v>
      </c>
      <c r="G238" s="6"/>
    </row>
    <row r="239" spans="1:7" s="8" customFormat="1" ht="22.5" customHeight="1">
      <c r="A239" s="6">
        <v>237</v>
      </c>
      <c r="B239" s="7" t="s">
        <v>68</v>
      </c>
      <c r="C239" s="6" t="str">
        <f>"890510120510"</f>
        <v>890510120510</v>
      </c>
      <c r="D239" s="6">
        <v>69</v>
      </c>
      <c r="E239" s="6">
        <v>68</v>
      </c>
      <c r="F239" s="5">
        <f t="shared" si="23"/>
        <v>68.45</v>
      </c>
      <c r="G239" s="6"/>
    </row>
    <row r="240" spans="1:7" s="8" customFormat="1" ht="22.5" customHeight="1">
      <c r="A240" s="6">
        <v>238</v>
      </c>
      <c r="B240" s="7" t="s">
        <v>69</v>
      </c>
      <c r="C240" s="6" t="str">
        <f>"890611120611"</f>
        <v>890611120611</v>
      </c>
      <c r="D240" s="6">
        <v>78</v>
      </c>
      <c r="E240" s="6">
        <v>74</v>
      </c>
      <c r="F240" s="5">
        <f t="shared" si="23"/>
        <v>75.80000000000001</v>
      </c>
      <c r="G240" s="6"/>
    </row>
    <row r="241" spans="1:7" s="8" customFormat="1" ht="22.5" customHeight="1">
      <c r="A241" s="6">
        <v>239</v>
      </c>
      <c r="B241" s="7" t="s">
        <v>69</v>
      </c>
      <c r="C241" s="6" t="str">
        <f>"890612120612"</f>
        <v>890612120612</v>
      </c>
      <c r="D241" s="6">
        <v>79</v>
      </c>
      <c r="E241" s="6">
        <v>64</v>
      </c>
      <c r="F241" s="5">
        <f t="shared" si="23"/>
        <v>70.75</v>
      </c>
      <c r="G241" s="6"/>
    </row>
    <row r="242" spans="1:7" s="8" customFormat="1" ht="22.5" customHeight="1">
      <c r="A242" s="6">
        <v>240</v>
      </c>
      <c r="B242" s="7" t="s">
        <v>69</v>
      </c>
      <c r="C242" s="6" t="str">
        <f>"890616120616"</f>
        <v>890616120616</v>
      </c>
      <c r="D242" s="6">
        <v>68</v>
      </c>
      <c r="E242" s="6">
        <v>66</v>
      </c>
      <c r="F242" s="5">
        <f t="shared" si="23"/>
        <v>66.9</v>
      </c>
      <c r="G242" s="6"/>
    </row>
    <row r="243" spans="1:7" s="8" customFormat="1" ht="22.5" customHeight="1">
      <c r="A243" s="6">
        <v>241</v>
      </c>
      <c r="B243" s="7" t="s">
        <v>70</v>
      </c>
      <c r="C243" s="6" t="str">
        <f>"890618120618"</f>
        <v>890618120618</v>
      </c>
      <c r="D243" s="6">
        <v>83</v>
      </c>
      <c r="E243" s="6">
        <v>60</v>
      </c>
      <c r="F243" s="5">
        <f t="shared" si="23"/>
        <v>70.35</v>
      </c>
      <c r="G243" s="6"/>
    </row>
    <row r="244" spans="1:7" s="8" customFormat="1" ht="22.5" customHeight="1">
      <c r="A244" s="6">
        <v>242</v>
      </c>
      <c r="B244" s="7" t="s">
        <v>70</v>
      </c>
      <c r="C244" s="6" t="str">
        <f>"890626120626"</f>
        <v>890626120626</v>
      </c>
      <c r="D244" s="6">
        <v>81</v>
      </c>
      <c r="E244" s="6">
        <v>54</v>
      </c>
      <c r="F244" s="5">
        <f t="shared" si="23"/>
        <v>66.15</v>
      </c>
      <c r="G244" s="6"/>
    </row>
    <row r="245" spans="1:7" s="8" customFormat="1" ht="22.5" customHeight="1">
      <c r="A245" s="6">
        <v>243</v>
      </c>
      <c r="B245" s="7" t="s">
        <v>70</v>
      </c>
      <c r="C245" s="6" t="str">
        <f>"890623120623"</f>
        <v>890623120623</v>
      </c>
      <c r="D245" s="6">
        <v>65</v>
      </c>
      <c r="E245" s="6">
        <v>65</v>
      </c>
      <c r="F245" s="5">
        <f t="shared" si="23"/>
        <v>65</v>
      </c>
      <c r="G245" s="6"/>
    </row>
    <row r="246" spans="1:7" s="8" customFormat="1" ht="22.5" customHeight="1">
      <c r="A246" s="6">
        <v>244</v>
      </c>
      <c r="B246" s="7" t="s">
        <v>71</v>
      </c>
      <c r="C246" s="6" t="str">
        <f>"890630120630"</f>
        <v>890630120630</v>
      </c>
      <c r="D246" s="6">
        <v>64</v>
      </c>
      <c r="E246" s="6">
        <v>56</v>
      </c>
      <c r="F246" s="5">
        <f aca="true" t="shared" si="24" ref="F246:F257">D246*0.45+E246*0.55</f>
        <v>59.60000000000001</v>
      </c>
      <c r="G246" s="6"/>
    </row>
    <row r="247" spans="1:7" s="8" customFormat="1" ht="22.5" customHeight="1">
      <c r="A247" s="6">
        <v>245</v>
      </c>
      <c r="B247" s="7" t="s">
        <v>71</v>
      </c>
      <c r="C247" s="6" t="str">
        <f>"890702120702"</f>
        <v>890702120702</v>
      </c>
      <c r="D247" s="6">
        <v>63</v>
      </c>
      <c r="E247" s="6">
        <v>52</v>
      </c>
      <c r="F247" s="5">
        <f t="shared" si="24"/>
        <v>56.95</v>
      </c>
      <c r="G247" s="6"/>
    </row>
    <row r="248" spans="1:7" s="8" customFormat="1" ht="22.5" customHeight="1">
      <c r="A248" s="6">
        <v>246</v>
      </c>
      <c r="B248" s="7" t="s">
        <v>71</v>
      </c>
      <c r="C248" s="6" t="str">
        <f>"890629120629"</f>
        <v>890629120629</v>
      </c>
      <c r="D248" s="6">
        <v>58</v>
      </c>
      <c r="E248" s="6">
        <v>50</v>
      </c>
      <c r="F248" s="5">
        <f t="shared" si="24"/>
        <v>53.60000000000001</v>
      </c>
      <c r="G248" s="6"/>
    </row>
    <row r="249" spans="1:7" s="8" customFormat="1" ht="22.5" customHeight="1">
      <c r="A249" s="6">
        <v>247</v>
      </c>
      <c r="B249" s="7" t="s">
        <v>72</v>
      </c>
      <c r="C249" s="6" t="str">
        <f>"890704120704"</f>
        <v>890704120704</v>
      </c>
      <c r="D249" s="6">
        <v>78</v>
      </c>
      <c r="E249" s="6">
        <v>63</v>
      </c>
      <c r="F249" s="5">
        <f t="shared" si="24"/>
        <v>69.75</v>
      </c>
      <c r="G249" s="6"/>
    </row>
    <row r="250" spans="1:7" s="8" customFormat="1" ht="22.5" customHeight="1">
      <c r="A250" s="6">
        <v>248</v>
      </c>
      <c r="B250" s="7" t="s">
        <v>72</v>
      </c>
      <c r="C250" s="6" t="str">
        <f>"890707120707"</f>
        <v>890707120707</v>
      </c>
      <c r="D250" s="6">
        <v>68</v>
      </c>
      <c r="E250" s="6">
        <v>62</v>
      </c>
      <c r="F250" s="5">
        <f t="shared" si="24"/>
        <v>64.7</v>
      </c>
      <c r="G250" s="6"/>
    </row>
    <row r="251" spans="1:7" s="8" customFormat="1" ht="22.5" customHeight="1">
      <c r="A251" s="6">
        <v>249</v>
      </c>
      <c r="B251" s="7" t="s">
        <v>72</v>
      </c>
      <c r="C251" s="6" t="str">
        <f>"890705120705"</f>
        <v>890705120705</v>
      </c>
      <c r="D251" s="6">
        <v>66</v>
      </c>
      <c r="E251" s="6">
        <v>55</v>
      </c>
      <c r="F251" s="5">
        <f t="shared" si="24"/>
        <v>59.95</v>
      </c>
      <c r="G251" s="6"/>
    </row>
    <row r="252" spans="1:7" s="8" customFormat="1" ht="22.5" customHeight="1">
      <c r="A252" s="6">
        <v>250</v>
      </c>
      <c r="B252" s="7" t="s">
        <v>73</v>
      </c>
      <c r="C252" s="6" t="str">
        <f>"890721120721"</f>
        <v>890721120721</v>
      </c>
      <c r="D252" s="6">
        <v>71</v>
      </c>
      <c r="E252" s="6">
        <v>70</v>
      </c>
      <c r="F252" s="5">
        <f t="shared" si="24"/>
        <v>70.45</v>
      </c>
      <c r="G252" s="6"/>
    </row>
    <row r="253" spans="1:7" s="8" customFormat="1" ht="22.5" customHeight="1">
      <c r="A253" s="6">
        <v>251</v>
      </c>
      <c r="B253" s="7" t="s">
        <v>73</v>
      </c>
      <c r="C253" s="6" t="str">
        <f>"890714120714"</f>
        <v>890714120714</v>
      </c>
      <c r="D253" s="6">
        <v>77</v>
      </c>
      <c r="E253" s="6">
        <v>64</v>
      </c>
      <c r="F253" s="5">
        <f t="shared" si="24"/>
        <v>69.85</v>
      </c>
      <c r="G253" s="6"/>
    </row>
    <row r="254" spans="1:7" s="8" customFormat="1" ht="22.5" customHeight="1">
      <c r="A254" s="6">
        <v>252</v>
      </c>
      <c r="B254" s="7" t="s">
        <v>73</v>
      </c>
      <c r="C254" s="6" t="str">
        <f>"890719120719"</f>
        <v>890719120719</v>
      </c>
      <c r="D254" s="6">
        <v>77</v>
      </c>
      <c r="E254" s="6">
        <v>61</v>
      </c>
      <c r="F254" s="5">
        <f t="shared" si="24"/>
        <v>68.2</v>
      </c>
      <c r="G254" s="6"/>
    </row>
    <row r="255" spans="1:7" s="8" customFormat="1" ht="22.5" customHeight="1">
      <c r="A255" s="6">
        <v>253</v>
      </c>
      <c r="B255" s="7" t="s">
        <v>74</v>
      </c>
      <c r="C255" s="6" t="str">
        <f>"890902120902"</f>
        <v>890902120902</v>
      </c>
      <c r="D255" s="6">
        <v>73</v>
      </c>
      <c r="E255" s="6">
        <v>66</v>
      </c>
      <c r="F255" s="5">
        <f t="shared" si="24"/>
        <v>69.15</v>
      </c>
      <c r="G255" s="6"/>
    </row>
    <row r="256" spans="1:7" s="8" customFormat="1" ht="22.5" customHeight="1">
      <c r="A256" s="6">
        <v>254</v>
      </c>
      <c r="B256" s="7" t="s">
        <v>74</v>
      </c>
      <c r="C256" s="6" t="str">
        <f>"890820120820"</f>
        <v>890820120820</v>
      </c>
      <c r="D256" s="6">
        <v>68</v>
      </c>
      <c r="E256" s="6">
        <v>68</v>
      </c>
      <c r="F256" s="5">
        <f t="shared" si="24"/>
        <v>68</v>
      </c>
      <c r="G256" s="6"/>
    </row>
    <row r="257" spans="1:7" s="8" customFormat="1" ht="22.5" customHeight="1">
      <c r="A257" s="6">
        <v>255</v>
      </c>
      <c r="B257" s="7" t="s">
        <v>74</v>
      </c>
      <c r="C257" s="6" t="str">
        <f>"890809120809"</f>
        <v>890809120809</v>
      </c>
      <c r="D257" s="6">
        <v>70</v>
      </c>
      <c r="E257" s="6">
        <v>66</v>
      </c>
      <c r="F257" s="5">
        <f t="shared" si="24"/>
        <v>67.80000000000001</v>
      </c>
      <c r="G257" s="6"/>
    </row>
    <row r="258" spans="1:7" s="8" customFormat="1" ht="22.5" customHeight="1">
      <c r="A258" s="6">
        <v>256</v>
      </c>
      <c r="B258" s="7" t="s">
        <v>75</v>
      </c>
      <c r="C258" s="6" t="str">
        <f>"891025121025"</f>
        <v>891025121025</v>
      </c>
      <c r="D258" s="6">
        <v>76</v>
      </c>
      <c r="E258" s="6">
        <v>77</v>
      </c>
      <c r="F258" s="5">
        <f>D258*0.45+E258*0.55</f>
        <v>76.55000000000001</v>
      </c>
      <c r="G258" s="6"/>
    </row>
    <row r="259" spans="1:7" s="8" customFormat="1" ht="22.5" customHeight="1">
      <c r="A259" s="6">
        <v>257</v>
      </c>
      <c r="B259" s="7" t="s">
        <v>75</v>
      </c>
      <c r="C259" s="6" t="str">
        <f>"891013121013"</f>
        <v>891013121013</v>
      </c>
      <c r="D259" s="6">
        <v>82</v>
      </c>
      <c r="E259" s="6">
        <v>64</v>
      </c>
      <c r="F259" s="5">
        <f>D259*0.45+E259*0.55</f>
        <v>72.1</v>
      </c>
      <c r="G259" s="6"/>
    </row>
    <row r="260" spans="1:7" s="8" customFormat="1" ht="22.5" customHeight="1">
      <c r="A260" s="6">
        <v>258</v>
      </c>
      <c r="B260" s="7" t="s">
        <v>75</v>
      </c>
      <c r="C260" s="6" t="str">
        <f>"891019121019"</f>
        <v>891019121019</v>
      </c>
      <c r="D260" s="6">
        <v>79</v>
      </c>
      <c r="E260" s="6">
        <v>64</v>
      </c>
      <c r="F260" s="5">
        <f>D260*0.45+E260*0.55</f>
        <v>70.75</v>
      </c>
      <c r="G260" s="6"/>
    </row>
    <row r="261" spans="1:7" s="8" customFormat="1" ht="22.5" customHeight="1">
      <c r="A261" s="6">
        <v>259</v>
      </c>
      <c r="B261" s="7" t="s">
        <v>76</v>
      </c>
      <c r="C261" s="6" t="str">
        <f>"891211121211"</f>
        <v>891211121211</v>
      </c>
      <c r="D261" s="6">
        <v>66</v>
      </c>
      <c r="E261" s="6">
        <v>71</v>
      </c>
      <c r="F261" s="5">
        <f aca="true" t="shared" si="25" ref="F261:F266">D261*0.45+E261*0.55</f>
        <v>68.75</v>
      </c>
      <c r="G261" s="6"/>
    </row>
    <row r="262" spans="1:7" s="8" customFormat="1" ht="22.5" customHeight="1">
      <c r="A262" s="6">
        <v>260</v>
      </c>
      <c r="B262" s="7" t="s">
        <v>76</v>
      </c>
      <c r="C262" s="6" t="str">
        <f>"891128121128"</f>
        <v>891128121128</v>
      </c>
      <c r="D262" s="6">
        <v>79</v>
      </c>
      <c r="E262" s="6">
        <v>59</v>
      </c>
      <c r="F262" s="5">
        <f t="shared" si="25"/>
        <v>68</v>
      </c>
      <c r="G262" s="6"/>
    </row>
    <row r="263" spans="1:7" s="8" customFormat="1" ht="22.5" customHeight="1">
      <c r="A263" s="6">
        <v>261</v>
      </c>
      <c r="B263" s="7" t="s">
        <v>76</v>
      </c>
      <c r="C263" s="6" t="str">
        <f>"891201121201"</f>
        <v>891201121201</v>
      </c>
      <c r="D263" s="6">
        <v>73</v>
      </c>
      <c r="E263" s="6">
        <v>63</v>
      </c>
      <c r="F263" s="5">
        <f t="shared" si="25"/>
        <v>67.5</v>
      </c>
      <c r="G263" s="6"/>
    </row>
    <row r="264" spans="1:7" s="8" customFormat="1" ht="22.5" customHeight="1">
      <c r="A264" s="6">
        <v>262</v>
      </c>
      <c r="B264" s="7" t="s">
        <v>77</v>
      </c>
      <c r="C264" s="6" t="str">
        <f>"891301121301"</f>
        <v>891301121301</v>
      </c>
      <c r="D264" s="6">
        <v>75</v>
      </c>
      <c r="E264" s="6">
        <v>66</v>
      </c>
      <c r="F264" s="5">
        <f t="shared" si="25"/>
        <v>70.05000000000001</v>
      </c>
      <c r="G264" s="6"/>
    </row>
    <row r="265" spans="1:7" s="8" customFormat="1" ht="22.5" customHeight="1">
      <c r="A265" s="6">
        <v>263</v>
      </c>
      <c r="B265" s="7" t="s">
        <v>77</v>
      </c>
      <c r="C265" s="6" t="str">
        <f>"891220121220"</f>
        <v>891220121220</v>
      </c>
      <c r="D265" s="6">
        <v>80</v>
      </c>
      <c r="E265" s="6">
        <v>55</v>
      </c>
      <c r="F265" s="5">
        <f t="shared" si="25"/>
        <v>66.25</v>
      </c>
      <c r="G265" s="6"/>
    </row>
    <row r="266" spans="1:7" s="8" customFormat="1" ht="22.5" customHeight="1">
      <c r="A266" s="6">
        <v>264</v>
      </c>
      <c r="B266" s="7" t="s">
        <v>77</v>
      </c>
      <c r="C266" s="6" t="str">
        <f>"891219121219"</f>
        <v>891219121219</v>
      </c>
      <c r="D266" s="6">
        <v>76</v>
      </c>
      <c r="E266" s="6">
        <v>56</v>
      </c>
      <c r="F266" s="5">
        <f t="shared" si="25"/>
        <v>65</v>
      </c>
      <c r="G266" s="6"/>
    </row>
    <row r="267" spans="1:7" s="8" customFormat="1" ht="22.5" customHeight="1">
      <c r="A267" s="6">
        <v>265</v>
      </c>
      <c r="B267" s="7" t="s">
        <v>78</v>
      </c>
      <c r="C267" s="6" t="str">
        <f>"891024231024"</f>
        <v>891024231024</v>
      </c>
      <c r="D267" s="6">
        <v>76</v>
      </c>
      <c r="E267" s="6">
        <v>83</v>
      </c>
      <c r="F267" s="5">
        <f aca="true" t="shared" si="26" ref="F267:F278">D267*0.45+E267*0.55</f>
        <v>79.85000000000001</v>
      </c>
      <c r="G267" s="6"/>
    </row>
    <row r="268" spans="1:7" s="8" customFormat="1" ht="22.5" customHeight="1">
      <c r="A268" s="6">
        <v>266</v>
      </c>
      <c r="B268" s="7" t="s">
        <v>78</v>
      </c>
      <c r="C268" s="6" t="str">
        <f>"891020231020"</f>
        <v>891020231020</v>
      </c>
      <c r="D268" s="6">
        <v>68</v>
      </c>
      <c r="E268" s="6">
        <v>86</v>
      </c>
      <c r="F268" s="5">
        <f t="shared" si="26"/>
        <v>77.9</v>
      </c>
      <c r="G268" s="6"/>
    </row>
    <row r="269" spans="1:7" s="8" customFormat="1" ht="22.5" customHeight="1">
      <c r="A269" s="6">
        <v>267</v>
      </c>
      <c r="B269" s="7" t="s">
        <v>78</v>
      </c>
      <c r="C269" s="6" t="str">
        <f>"891026231026"</f>
        <v>891026231026</v>
      </c>
      <c r="D269" s="6">
        <v>57</v>
      </c>
      <c r="E269" s="6">
        <v>85</v>
      </c>
      <c r="F269" s="5">
        <f t="shared" si="26"/>
        <v>72.4</v>
      </c>
      <c r="G269" s="6"/>
    </row>
    <row r="270" spans="1:7" s="8" customFormat="1" ht="22.5" customHeight="1">
      <c r="A270" s="6">
        <v>268</v>
      </c>
      <c r="B270" s="7" t="s">
        <v>78</v>
      </c>
      <c r="C270" s="6" t="str">
        <f>"891027231027"</f>
        <v>891027231027</v>
      </c>
      <c r="D270" s="6">
        <v>59</v>
      </c>
      <c r="E270" s="6">
        <v>83</v>
      </c>
      <c r="F270" s="5">
        <f t="shared" si="26"/>
        <v>72.2</v>
      </c>
      <c r="G270" s="6"/>
    </row>
    <row r="271" spans="1:7" s="8" customFormat="1" ht="22.5" customHeight="1">
      <c r="A271" s="6">
        <v>269</v>
      </c>
      <c r="B271" s="7" t="s">
        <v>78</v>
      </c>
      <c r="C271" s="6" t="str">
        <f>"891019231019"</f>
        <v>891019231019</v>
      </c>
      <c r="D271" s="6">
        <v>61</v>
      </c>
      <c r="E271" s="6">
        <v>79</v>
      </c>
      <c r="F271" s="5">
        <f t="shared" si="26"/>
        <v>70.9</v>
      </c>
      <c r="G271" s="6"/>
    </row>
    <row r="272" spans="1:7" s="8" customFormat="1" ht="22.5" customHeight="1">
      <c r="A272" s="6">
        <v>270</v>
      </c>
      <c r="B272" s="7" t="s">
        <v>78</v>
      </c>
      <c r="C272" s="6" t="str">
        <f>"891028231028"</f>
        <v>891028231028</v>
      </c>
      <c r="D272" s="6">
        <v>56</v>
      </c>
      <c r="E272" s="6">
        <v>83</v>
      </c>
      <c r="F272" s="5">
        <f t="shared" si="26"/>
        <v>70.85000000000001</v>
      </c>
      <c r="G272" s="6"/>
    </row>
    <row r="273" spans="1:7" s="8" customFormat="1" ht="22.5" customHeight="1">
      <c r="A273" s="6">
        <v>271</v>
      </c>
      <c r="B273" s="7" t="s">
        <v>79</v>
      </c>
      <c r="C273" s="6" t="str">
        <f>"891701231701"</f>
        <v>891701231701</v>
      </c>
      <c r="D273" s="6">
        <v>75</v>
      </c>
      <c r="E273" s="6">
        <v>79</v>
      </c>
      <c r="F273" s="5">
        <f t="shared" si="26"/>
        <v>77.2</v>
      </c>
      <c r="G273" s="6"/>
    </row>
    <row r="274" spans="1:7" s="8" customFormat="1" ht="22.5" customHeight="1">
      <c r="A274" s="6">
        <v>272</v>
      </c>
      <c r="B274" s="7" t="s">
        <v>79</v>
      </c>
      <c r="C274" s="6" t="str">
        <f>"891708231708"</f>
        <v>891708231708</v>
      </c>
      <c r="D274" s="6">
        <v>77</v>
      </c>
      <c r="E274" s="6">
        <v>74</v>
      </c>
      <c r="F274" s="5">
        <f t="shared" si="26"/>
        <v>75.35</v>
      </c>
      <c r="G274" s="6"/>
    </row>
    <row r="275" spans="1:7" s="8" customFormat="1" ht="22.5" customHeight="1">
      <c r="A275" s="6">
        <v>273</v>
      </c>
      <c r="B275" s="7" t="s">
        <v>79</v>
      </c>
      <c r="C275" s="6" t="str">
        <f>"891705231705"</f>
        <v>891705231705</v>
      </c>
      <c r="D275" s="6">
        <v>69</v>
      </c>
      <c r="E275" s="6">
        <v>75</v>
      </c>
      <c r="F275" s="5">
        <f t="shared" si="26"/>
        <v>72.3</v>
      </c>
      <c r="G275" s="6"/>
    </row>
    <row r="276" spans="1:7" s="8" customFormat="1" ht="22.5" customHeight="1">
      <c r="A276" s="6">
        <v>274</v>
      </c>
      <c r="B276" s="7" t="s">
        <v>80</v>
      </c>
      <c r="C276" s="6" t="str">
        <f>"891403121403"</f>
        <v>891403121403</v>
      </c>
      <c r="D276" s="6">
        <v>72</v>
      </c>
      <c r="E276" s="6">
        <v>72</v>
      </c>
      <c r="F276" s="5">
        <f t="shared" si="26"/>
        <v>72</v>
      </c>
      <c r="G276" s="6"/>
    </row>
    <row r="277" spans="1:7" s="8" customFormat="1" ht="22.5" customHeight="1">
      <c r="A277" s="6">
        <v>275</v>
      </c>
      <c r="B277" s="7" t="s">
        <v>80</v>
      </c>
      <c r="C277" s="6" t="str">
        <f>"891330121330"</f>
        <v>891330121330</v>
      </c>
      <c r="D277" s="6">
        <v>61</v>
      </c>
      <c r="E277" s="6">
        <v>77</v>
      </c>
      <c r="F277" s="5">
        <f t="shared" si="26"/>
        <v>69.8</v>
      </c>
      <c r="G277" s="6"/>
    </row>
    <row r="278" spans="1:7" s="8" customFormat="1" ht="22.5" customHeight="1">
      <c r="A278" s="6">
        <v>276</v>
      </c>
      <c r="B278" s="7" t="s">
        <v>80</v>
      </c>
      <c r="C278" s="6" t="str">
        <f>"891324121324"</f>
        <v>891324121324</v>
      </c>
      <c r="D278" s="6">
        <v>80</v>
      </c>
      <c r="E278" s="6">
        <v>59</v>
      </c>
      <c r="F278" s="5">
        <f t="shared" si="26"/>
        <v>68.45</v>
      </c>
      <c r="G278" s="6"/>
    </row>
    <row r="279" spans="1:7" s="8" customFormat="1" ht="22.5" customHeight="1">
      <c r="A279" s="6">
        <v>277</v>
      </c>
      <c r="B279" s="7" t="s">
        <v>81</v>
      </c>
      <c r="C279" s="6" t="str">
        <f>"891908121908"</f>
        <v>891908121908</v>
      </c>
      <c r="D279" s="6">
        <v>77</v>
      </c>
      <c r="E279" s="6">
        <v>78</v>
      </c>
      <c r="F279" s="5">
        <f>D279*0.45+E279*0.55</f>
        <v>77.55000000000001</v>
      </c>
      <c r="G279" s="6"/>
    </row>
    <row r="280" spans="1:7" s="8" customFormat="1" ht="22.5" customHeight="1">
      <c r="A280" s="6">
        <v>278</v>
      </c>
      <c r="B280" s="7" t="s">
        <v>81</v>
      </c>
      <c r="C280" s="6" t="str">
        <f>"891513121513"</f>
        <v>891513121513</v>
      </c>
      <c r="D280" s="6">
        <v>81</v>
      </c>
      <c r="E280" s="6">
        <v>70</v>
      </c>
      <c r="F280" s="5">
        <f>D280*0.45+E280*0.55</f>
        <v>74.95</v>
      </c>
      <c r="G280" s="6"/>
    </row>
    <row r="281" spans="1:7" s="8" customFormat="1" ht="22.5" customHeight="1">
      <c r="A281" s="6">
        <v>279</v>
      </c>
      <c r="B281" s="7" t="s">
        <v>81</v>
      </c>
      <c r="C281" s="6" t="str">
        <f>"891417121417"</f>
        <v>891417121417</v>
      </c>
      <c r="D281" s="6">
        <v>71</v>
      </c>
      <c r="E281" s="6">
        <v>76</v>
      </c>
      <c r="F281" s="5">
        <f>D281*0.45+E281*0.55</f>
        <v>73.75</v>
      </c>
      <c r="G281" s="6"/>
    </row>
    <row r="282" spans="1:7" s="8" customFormat="1" ht="22.5" customHeight="1">
      <c r="A282" s="6">
        <v>280</v>
      </c>
      <c r="B282" s="7" t="s">
        <v>82</v>
      </c>
      <c r="C282" s="6" t="str">
        <f>"890212230212"</f>
        <v>890212230212</v>
      </c>
      <c r="D282" s="6">
        <v>75</v>
      </c>
      <c r="E282" s="6">
        <v>69</v>
      </c>
      <c r="F282" s="5">
        <f aca="true" t="shared" si="27" ref="F282:F307">D282*0.45+E282*0.55</f>
        <v>71.7</v>
      </c>
      <c r="G282" s="6"/>
    </row>
    <row r="283" spans="1:7" s="8" customFormat="1" ht="22.5" customHeight="1">
      <c r="A283" s="6">
        <v>281</v>
      </c>
      <c r="B283" s="7" t="s">
        <v>82</v>
      </c>
      <c r="C283" s="6" t="str">
        <f>"890217230217"</f>
        <v>890217230217</v>
      </c>
      <c r="D283" s="6">
        <v>69</v>
      </c>
      <c r="E283" s="6">
        <v>70</v>
      </c>
      <c r="F283" s="5">
        <f t="shared" si="27"/>
        <v>69.55</v>
      </c>
      <c r="G283" s="6"/>
    </row>
    <row r="284" spans="1:7" s="8" customFormat="1" ht="22.5" customHeight="1">
      <c r="A284" s="6">
        <v>282</v>
      </c>
      <c r="B284" s="7" t="s">
        <v>82</v>
      </c>
      <c r="C284" s="6" t="str">
        <f>"890220230220"</f>
        <v>890220230220</v>
      </c>
      <c r="D284" s="6">
        <v>70</v>
      </c>
      <c r="E284" s="6">
        <v>67</v>
      </c>
      <c r="F284" s="5">
        <f t="shared" si="27"/>
        <v>68.35</v>
      </c>
      <c r="G284" s="6"/>
    </row>
    <row r="285" spans="1:7" s="8" customFormat="1" ht="22.5" customHeight="1">
      <c r="A285" s="6">
        <v>283</v>
      </c>
      <c r="B285" s="7" t="s">
        <v>82</v>
      </c>
      <c r="C285" s="6" t="str">
        <f>"890209230209"</f>
        <v>890209230209</v>
      </c>
      <c r="D285" s="6">
        <v>71</v>
      </c>
      <c r="E285" s="6">
        <v>66</v>
      </c>
      <c r="F285" s="5">
        <f t="shared" si="27"/>
        <v>68.25</v>
      </c>
      <c r="G285" s="6"/>
    </row>
    <row r="286" spans="1:7" s="8" customFormat="1" ht="22.5" customHeight="1">
      <c r="A286" s="6">
        <v>284</v>
      </c>
      <c r="B286" s="7" t="s">
        <v>82</v>
      </c>
      <c r="C286" s="6" t="str">
        <f>"890203230203"</f>
        <v>890203230203</v>
      </c>
      <c r="D286" s="6">
        <v>70</v>
      </c>
      <c r="E286" s="6">
        <v>65</v>
      </c>
      <c r="F286" s="5">
        <f t="shared" si="27"/>
        <v>67.25</v>
      </c>
      <c r="G286" s="6"/>
    </row>
    <row r="287" spans="1:7" s="8" customFormat="1" ht="22.5" customHeight="1">
      <c r="A287" s="6">
        <v>285</v>
      </c>
      <c r="B287" s="7" t="s">
        <v>82</v>
      </c>
      <c r="C287" s="6" t="str">
        <f>"890221230221"</f>
        <v>890221230221</v>
      </c>
      <c r="D287" s="6">
        <v>75</v>
      </c>
      <c r="E287" s="6">
        <v>60</v>
      </c>
      <c r="F287" s="5">
        <f t="shared" si="27"/>
        <v>66.75</v>
      </c>
      <c r="G287" s="6"/>
    </row>
    <row r="288" spans="1:7" s="8" customFormat="1" ht="22.5" customHeight="1">
      <c r="A288" s="6">
        <v>286</v>
      </c>
      <c r="B288" s="7" t="s">
        <v>82</v>
      </c>
      <c r="C288" s="6" t="str">
        <f>"890207230207"</f>
        <v>890207230207</v>
      </c>
      <c r="D288" s="6">
        <v>63</v>
      </c>
      <c r="E288" s="6">
        <v>69</v>
      </c>
      <c r="F288" s="5">
        <f t="shared" si="27"/>
        <v>66.30000000000001</v>
      </c>
      <c r="G288" s="6"/>
    </row>
    <row r="289" spans="1:7" s="8" customFormat="1" ht="22.5" customHeight="1">
      <c r="A289" s="6">
        <v>287</v>
      </c>
      <c r="B289" s="7" t="s">
        <v>82</v>
      </c>
      <c r="C289" s="6" t="str">
        <f>"890206230206"</f>
        <v>890206230206</v>
      </c>
      <c r="D289" s="6">
        <v>67</v>
      </c>
      <c r="E289" s="6">
        <v>65</v>
      </c>
      <c r="F289" s="5">
        <f t="shared" si="27"/>
        <v>65.9</v>
      </c>
      <c r="G289" s="6"/>
    </row>
    <row r="290" spans="1:7" s="8" customFormat="1" ht="22.5" customHeight="1">
      <c r="A290" s="6">
        <v>288</v>
      </c>
      <c r="B290" s="7" t="s">
        <v>82</v>
      </c>
      <c r="C290" s="6" t="str">
        <f>"890211230211"</f>
        <v>890211230211</v>
      </c>
      <c r="D290" s="6">
        <v>71</v>
      </c>
      <c r="E290" s="6">
        <v>58</v>
      </c>
      <c r="F290" s="5">
        <f t="shared" si="27"/>
        <v>63.85</v>
      </c>
      <c r="G290" s="6"/>
    </row>
    <row r="291" spans="1:7" s="8" customFormat="1" ht="22.5" customHeight="1">
      <c r="A291" s="6">
        <v>289</v>
      </c>
      <c r="B291" s="7" t="s">
        <v>82</v>
      </c>
      <c r="C291" s="6" t="str">
        <f>"890214230214"</f>
        <v>890214230214</v>
      </c>
      <c r="D291" s="6">
        <v>65</v>
      </c>
      <c r="E291" s="6">
        <v>62</v>
      </c>
      <c r="F291" s="5">
        <f t="shared" si="27"/>
        <v>63.35</v>
      </c>
      <c r="G291" s="6"/>
    </row>
    <row r="292" spans="1:7" s="8" customFormat="1" ht="22.5" customHeight="1">
      <c r="A292" s="6">
        <v>290</v>
      </c>
      <c r="B292" s="7" t="s">
        <v>82</v>
      </c>
      <c r="C292" s="6" t="str">
        <f>"890205230205"</f>
        <v>890205230205</v>
      </c>
      <c r="D292" s="6">
        <v>67</v>
      </c>
      <c r="E292" s="6">
        <v>60</v>
      </c>
      <c r="F292" s="5">
        <f t="shared" si="27"/>
        <v>63.150000000000006</v>
      </c>
      <c r="G292" s="6"/>
    </row>
    <row r="293" spans="1:7" s="8" customFormat="1" ht="22.5" customHeight="1">
      <c r="A293" s="6">
        <v>291</v>
      </c>
      <c r="B293" s="7" t="s">
        <v>82</v>
      </c>
      <c r="C293" s="6" t="str">
        <f>"890208230208"</f>
        <v>890208230208</v>
      </c>
      <c r="D293" s="6">
        <v>61</v>
      </c>
      <c r="E293" s="6">
        <v>60</v>
      </c>
      <c r="F293" s="5">
        <f t="shared" si="27"/>
        <v>60.45</v>
      </c>
      <c r="G293" s="6"/>
    </row>
    <row r="294" spans="1:7" s="8" customFormat="1" ht="22.5" customHeight="1">
      <c r="A294" s="6">
        <v>292</v>
      </c>
      <c r="B294" s="7" t="s">
        <v>83</v>
      </c>
      <c r="C294" s="6" t="str">
        <f>"890307230307"</f>
        <v>890307230307</v>
      </c>
      <c r="D294" s="6">
        <v>68</v>
      </c>
      <c r="E294" s="6">
        <v>51</v>
      </c>
      <c r="F294" s="5">
        <f t="shared" si="27"/>
        <v>58.650000000000006</v>
      </c>
      <c r="G294" s="6"/>
    </row>
    <row r="295" spans="1:7" s="8" customFormat="1" ht="22.5" customHeight="1">
      <c r="A295" s="6">
        <v>293</v>
      </c>
      <c r="B295" s="7" t="s">
        <v>83</v>
      </c>
      <c r="C295" s="6" t="str">
        <f>"890227230227"</f>
        <v>890227230227</v>
      </c>
      <c r="D295" s="6">
        <v>64</v>
      </c>
      <c r="E295" s="6">
        <v>46</v>
      </c>
      <c r="F295" s="5">
        <f t="shared" si="27"/>
        <v>54.1</v>
      </c>
      <c r="G295" s="6"/>
    </row>
    <row r="296" spans="1:7" s="8" customFormat="1" ht="22.5" customHeight="1">
      <c r="A296" s="6">
        <v>294</v>
      </c>
      <c r="B296" s="7" t="s">
        <v>83</v>
      </c>
      <c r="C296" s="6" t="str">
        <f>"890308230308"</f>
        <v>890308230308</v>
      </c>
      <c r="D296" s="6">
        <v>70</v>
      </c>
      <c r="E296" s="6">
        <v>40</v>
      </c>
      <c r="F296" s="5">
        <f t="shared" si="27"/>
        <v>53.5</v>
      </c>
      <c r="G296" s="6"/>
    </row>
    <row r="297" spans="1:7" s="8" customFormat="1" ht="22.5" customHeight="1">
      <c r="A297" s="6">
        <v>295</v>
      </c>
      <c r="B297" s="7" t="s">
        <v>84</v>
      </c>
      <c r="C297" s="6" t="str">
        <f>"890312230312"</f>
        <v>890312230312</v>
      </c>
      <c r="D297" s="6">
        <v>57</v>
      </c>
      <c r="E297" s="6">
        <v>50</v>
      </c>
      <c r="F297" s="5">
        <f t="shared" si="27"/>
        <v>53.150000000000006</v>
      </c>
      <c r="G297" s="6"/>
    </row>
    <row r="298" spans="1:7" s="8" customFormat="1" ht="22.5" customHeight="1">
      <c r="A298" s="6">
        <v>296</v>
      </c>
      <c r="B298" s="7" t="s">
        <v>85</v>
      </c>
      <c r="C298" s="6" t="str">
        <f>"892311232311"</f>
        <v>892311232311</v>
      </c>
      <c r="D298" s="6">
        <v>86</v>
      </c>
      <c r="E298" s="6">
        <v>70</v>
      </c>
      <c r="F298" s="5">
        <f t="shared" si="27"/>
        <v>77.2</v>
      </c>
      <c r="G298" s="6" t="s">
        <v>138</v>
      </c>
    </row>
    <row r="299" spans="1:7" s="8" customFormat="1" ht="22.5" customHeight="1">
      <c r="A299" s="6">
        <v>297</v>
      </c>
      <c r="B299" s="7" t="s">
        <v>85</v>
      </c>
      <c r="C299" s="6" t="str">
        <f>"892008232008"</f>
        <v>892008232008</v>
      </c>
      <c r="D299" s="6">
        <v>73</v>
      </c>
      <c r="E299" s="6">
        <v>70</v>
      </c>
      <c r="F299" s="5">
        <f t="shared" si="27"/>
        <v>71.35</v>
      </c>
      <c r="G299" s="6"/>
    </row>
    <row r="300" spans="1:7" s="8" customFormat="1" ht="22.5" customHeight="1">
      <c r="A300" s="6">
        <v>298</v>
      </c>
      <c r="B300" s="7" t="s">
        <v>85</v>
      </c>
      <c r="C300" s="6" t="str">
        <f>"892220232220"</f>
        <v>892220232220</v>
      </c>
      <c r="D300" s="6">
        <v>63</v>
      </c>
      <c r="E300" s="6">
        <v>74</v>
      </c>
      <c r="F300" s="5">
        <f t="shared" si="27"/>
        <v>69.05000000000001</v>
      </c>
      <c r="G300" s="6"/>
    </row>
    <row r="301" spans="1:7" s="8" customFormat="1" ht="22.5" customHeight="1">
      <c r="A301" s="6">
        <v>299</v>
      </c>
      <c r="B301" s="7" t="s">
        <v>85</v>
      </c>
      <c r="C301" s="6" t="str">
        <f>"892302232302"</f>
        <v>892302232302</v>
      </c>
      <c r="D301" s="6">
        <v>70</v>
      </c>
      <c r="E301" s="6">
        <v>68</v>
      </c>
      <c r="F301" s="5">
        <f t="shared" si="27"/>
        <v>68.9</v>
      </c>
      <c r="G301" s="6"/>
    </row>
    <row r="302" spans="1:7" s="8" customFormat="1" ht="22.5" customHeight="1">
      <c r="A302" s="6">
        <v>300</v>
      </c>
      <c r="B302" s="7" t="s">
        <v>85</v>
      </c>
      <c r="C302" s="6" t="str">
        <f>"892021232021"</f>
        <v>892021232021</v>
      </c>
      <c r="D302" s="6">
        <v>73</v>
      </c>
      <c r="E302" s="6">
        <v>63</v>
      </c>
      <c r="F302" s="5">
        <f t="shared" si="27"/>
        <v>67.5</v>
      </c>
      <c r="G302" s="6"/>
    </row>
    <row r="303" spans="1:7" s="8" customFormat="1" ht="22.5" customHeight="1">
      <c r="A303" s="6">
        <v>301</v>
      </c>
      <c r="B303" s="7" t="s">
        <v>85</v>
      </c>
      <c r="C303" s="6" t="str">
        <f>"892023232023"</f>
        <v>892023232023</v>
      </c>
      <c r="D303" s="6">
        <v>64</v>
      </c>
      <c r="E303" s="6">
        <v>70</v>
      </c>
      <c r="F303" s="5">
        <f t="shared" si="27"/>
        <v>67.3</v>
      </c>
      <c r="G303" s="6"/>
    </row>
    <row r="304" spans="1:7" s="8" customFormat="1" ht="22.5" customHeight="1">
      <c r="A304" s="6">
        <v>302</v>
      </c>
      <c r="B304" s="7" t="s">
        <v>85</v>
      </c>
      <c r="C304" s="6" t="str">
        <f>"892222232222"</f>
        <v>892222232222</v>
      </c>
      <c r="D304" s="6">
        <v>68</v>
      </c>
      <c r="E304" s="6">
        <v>66</v>
      </c>
      <c r="F304" s="5">
        <f t="shared" si="27"/>
        <v>66.9</v>
      </c>
      <c r="G304" s="6"/>
    </row>
    <row r="305" spans="1:7" s="8" customFormat="1" ht="22.5" customHeight="1">
      <c r="A305" s="6">
        <v>303</v>
      </c>
      <c r="B305" s="7" t="s">
        <v>85</v>
      </c>
      <c r="C305" s="6" t="str">
        <f>"892015232015"</f>
        <v>892015232015</v>
      </c>
      <c r="D305" s="6">
        <v>69</v>
      </c>
      <c r="E305" s="6">
        <v>62</v>
      </c>
      <c r="F305" s="5">
        <f t="shared" si="27"/>
        <v>65.15</v>
      </c>
      <c r="G305" s="6"/>
    </row>
    <row r="306" spans="1:7" s="8" customFormat="1" ht="22.5" customHeight="1">
      <c r="A306" s="6">
        <v>304</v>
      </c>
      <c r="B306" s="7" t="s">
        <v>85</v>
      </c>
      <c r="C306" s="6" t="str">
        <f>"892305232305"</f>
        <v>892305232305</v>
      </c>
      <c r="D306" s="6">
        <v>63</v>
      </c>
      <c r="E306" s="6">
        <v>66</v>
      </c>
      <c r="F306" s="5">
        <f t="shared" si="27"/>
        <v>64.65</v>
      </c>
      <c r="G306" s="6"/>
    </row>
    <row r="307" spans="1:7" s="8" customFormat="1" ht="22.5" customHeight="1">
      <c r="A307" s="6">
        <v>305</v>
      </c>
      <c r="B307" s="7" t="s">
        <v>85</v>
      </c>
      <c r="C307" s="6" t="str">
        <f>"892218232218"</f>
        <v>892218232218</v>
      </c>
      <c r="D307" s="6">
        <v>74</v>
      </c>
      <c r="E307" s="6">
        <v>55</v>
      </c>
      <c r="F307" s="5">
        <f t="shared" si="27"/>
        <v>63.55000000000001</v>
      </c>
      <c r="G307" s="6"/>
    </row>
    <row r="308" spans="1:7" s="8" customFormat="1" ht="22.5" customHeight="1">
      <c r="A308" s="6">
        <v>306</v>
      </c>
      <c r="B308" s="7" t="s">
        <v>85</v>
      </c>
      <c r="C308" s="6" t="str">
        <f>"892315232315"</f>
        <v>892315232315</v>
      </c>
      <c r="D308" s="6">
        <v>70</v>
      </c>
      <c r="E308" s="6">
        <v>58</v>
      </c>
      <c r="F308" s="5">
        <f aca="true" t="shared" si="28" ref="F308:F315">D308*0.45+E308*0.55</f>
        <v>63.400000000000006</v>
      </c>
      <c r="G308" s="6"/>
    </row>
    <row r="309" spans="1:7" s="8" customFormat="1" ht="22.5" customHeight="1">
      <c r="A309" s="6">
        <v>307</v>
      </c>
      <c r="B309" s="7" t="s">
        <v>85</v>
      </c>
      <c r="C309" s="6" t="str">
        <f>"892219232219"</f>
        <v>892219232219</v>
      </c>
      <c r="D309" s="6">
        <v>67</v>
      </c>
      <c r="E309" s="6">
        <v>60</v>
      </c>
      <c r="F309" s="5">
        <f t="shared" si="28"/>
        <v>63.150000000000006</v>
      </c>
      <c r="G309" s="6"/>
    </row>
    <row r="310" spans="1:7" s="8" customFormat="1" ht="22.5" customHeight="1">
      <c r="A310" s="6">
        <v>308</v>
      </c>
      <c r="B310" s="7" t="s">
        <v>85</v>
      </c>
      <c r="C310" s="6" t="str">
        <f>"892327232327"</f>
        <v>892327232327</v>
      </c>
      <c r="D310" s="6">
        <v>62</v>
      </c>
      <c r="E310" s="6">
        <v>64</v>
      </c>
      <c r="F310" s="5">
        <f t="shared" si="28"/>
        <v>63.10000000000001</v>
      </c>
      <c r="G310" s="9"/>
    </row>
    <row r="311" spans="1:7" s="8" customFormat="1" ht="22.5" customHeight="1">
      <c r="A311" s="6">
        <v>309</v>
      </c>
      <c r="B311" s="7" t="s">
        <v>85</v>
      </c>
      <c r="C311" s="6" t="str">
        <f>"892124232124"</f>
        <v>892124232124</v>
      </c>
      <c r="D311" s="6">
        <v>69</v>
      </c>
      <c r="E311" s="6">
        <v>58</v>
      </c>
      <c r="F311" s="5">
        <f t="shared" si="28"/>
        <v>62.95</v>
      </c>
      <c r="G311" s="9"/>
    </row>
    <row r="312" spans="1:7" s="8" customFormat="1" ht="22.5" customHeight="1">
      <c r="A312" s="6">
        <v>310</v>
      </c>
      <c r="B312" s="7" t="s">
        <v>85</v>
      </c>
      <c r="C312" s="6" t="str">
        <f>"892214232214"</f>
        <v>892214232214</v>
      </c>
      <c r="D312" s="6">
        <v>55</v>
      </c>
      <c r="E312" s="6">
        <v>69</v>
      </c>
      <c r="F312" s="5">
        <f t="shared" si="28"/>
        <v>62.7</v>
      </c>
      <c r="G312" s="9"/>
    </row>
    <row r="313" spans="1:7" s="8" customFormat="1" ht="22.5" customHeight="1">
      <c r="A313" s="6">
        <v>311</v>
      </c>
      <c r="B313" s="7" t="s">
        <v>141</v>
      </c>
      <c r="C313" s="6" t="str">
        <f>"892101122101"</f>
        <v>892101122101</v>
      </c>
      <c r="D313" s="6">
        <v>82</v>
      </c>
      <c r="E313" s="6">
        <v>65</v>
      </c>
      <c r="F313" s="5">
        <f t="shared" si="28"/>
        <v>72.65</v>
      </c>
      <c r="G313" s="6"/>
    </row>
    <row r="314" spans="1:7" s="8" customFormat="1" ht="22.5" customHeight="1">
      <c r="A314" s="6">
        <v>312</v>
      </c>
      <c r="B314" s="7" t="s">
        <v>86</v>
      </c>
      <c r="C314" s="6" t="str">
        <f>"892106122106"</f>
        <v>892106122106</v>
      </c>
      <c r="D314" s="6">
        <v>68</v>
      </c>
      <c r="E314" s="6">
        <v>76</v>
      </c>
      <c r="F314" s="5">
        <f t="shared" si="28"/>
        <v>72.4</v>
      </c>
      <c r="G314" s="6"/>
    </row>
    <row r="315" spans="1:7" s="8" customFormat="1" ht="22.5" customHeight="1">
      <c r="A315" s="6">
        <v>313</v>
      </c>
      <c r="B315" s="7" t="s">
        <v>86</v>
      </c>
      <c r="C315" s="6" t="str">
        <f>"892021122021"</f>
        <v>892021122021</v>
      </c>
      <c r="D315" s="6">
        <v>80</v>
      </c>
      <c r="E315" s="6">
        <v>64</v>
      </c>
      <c r="F315" s="5">
        <f t="shared" si="28"/>
        <v>71.2</v>
      </c>
      <c r="G315" s="6"/>
    </row>
    <row r="316" spans="1:7" s="8" customFormat="1" ht="22.5" customHeight="1">
      <c r="A316" s="6">
        <v>314</v>
      </c>
      <c r="B316" s="7" t="s">
        <v>87</v>
      </c>
      <c r="C316" s="6" t="str">
        <f>"890718230718"</f>
        <v>890718230718</v>
      </c>
      <c r="D316" s="6">
        <v>80</v>
      </c>
      <c r="E316" s="6">
        <v>92</v>
      </c>
      <c r="F316" s="5">
        <f aca="true" t="shared" si="29" ref="F316:F321">D316*0.45+E316*0.55</f>
        <v>86.6</v>
      </c>
      <c r="G316" s="6"/>
    </row>
    <row r="317" spans="1:7" s="8" customFormat="1" ht="22.5" customHeight="1">
      <c r="A317" s="6">
        <v>315</v>
      </c>
      <c r="B317" s="7" t="s">
        <v>87</v>
      </c>
      <c r="C317" s="6" t="str">
        <f>"890809230809"</f>
        <v>890809230809</v>
      </c>
      <c r="D317" s="6">
        <v>71</v>
      </c>
      <c r="E317" s="6">
        <v>94</v>
      </c>
      <c r="F317" s="5">
        <f t="shared" si="29"/>
        <v>83.65</v>
      </c>
      <c r="G317" s="6"/>
    </row>
    <row r="318" spans="1:7" s="8" customFormat="1" ht="22.5" customHeight="1">
      <c r="A318" s="6">
        <v>316</v>
      </c>
      <c r="B318" s="7" t="s">
        <v>87</v>
      </c>
      <c r="C318" s="6" t="str">
        <f>"890801230801"</f>
        <v>890801230801</v>
      </c>
      <c r="D318" s="6">
        <v>66</v>
      </c>
      <c r="E318" s="6">
        <v>97</v>
      </c>
      <c r="F318" s="5">
        <f t="shared" si="29"/>
        <v>83.05</v>
      </c>
      <c r="G318" s="6"/>
    </row>
    <row r="319" spans="1:7" s="8" customFormat="1" ht="22.5" customHeight="1">
      <c r="A319" s="6">
        <v>317</v>
      </c>
      <c r="B319" s="7" t="s">
        <v>87</v>
      </c>
      <c r="C319" s="6" t="str">
        <f>"890815230815"</f>
        <v>890815230815</v>
      </c>
      <c r="D319" s="6">
        <v>71</v>
      </c>
      <c r="E319" s="6">
        <v>92</v>
      </c>
      <c r="F319" s="5">
        <f t="shared" si="29"/>
        <v>82.55</v>
      </c>
      <c r="G319" s="6"/>
    </row>
    <row r="320" spans="1:7" s="8" customFormat="1" ht="22.5" customHeight="1">
      <c r="A320" s="6">
        <v>318</v>
      </c>
      <c r="B320" s="7" t="s">
        <v>87</v>
      </c>
      <c r="C320" s="6" t="str">
        <f>"890806230806"</f>
        <v>890806230806</v>
      </c>
      <c r="D320" s="6">
        <v>79</v>
      </c>
      <c r="E320" s="6">
        <v>84</v>
      </c>
      <c r="F320" s="5">
        <f t="shared" si="29"/>
        <v>81.75</v>
      </c>
      <c r="G320" s="6"/>
    </row>
    <row r="321" spans="1:7" s="8" customFormat="1" ht="22.5" customHeight="1">
      <c r="A321" s="6">
        <v>319</v>
      </c>
      <c r="B321" s="7" t="s">
        <v>87</v>
      </c>
      <c r="C321" s="6" t="str">
        <f>"890910230910"</f>
        <v>890910230910</v>
      </c>
      <c r="D321" s="6">
        <v>68</v>
      </c>
      <c r="E321" s="6">
        <v>93</v>
      </c>
      <c r="F321" s="5">
        <f t="shared" si="29"/>
        <v>81.75</v>
      </c>
      <c r="G321" s="6"/>
    </row>
    <row r="322" spans="1:7" s="8" customFormat="1" ht="22.5" customHeight="1">
      <c r="A322" s="6">
        <v>320</v>
      </c>
      <c r="B322" s="7" t="s">
        <v>88</v>
      </c>
      <c r="C322" s="6" t="str">
        <f>"891417231417"</f>
        <v>891417231417</v>
      </c>
      <c r="D322" s="6">
        <v>81</v>
      </c>
      <c r="E322" s="6">
        <v>53</v>
      </c>
      <c r="F322" s="5">
        <f aca="true" t="shared" si="30" ref="F322:F331">D322*0.45+E322*0.55</f>
        <v>65.60000000000001</v>
      </c>
      <c r="G322" s="6"/>
    </row>
    <row r="323" spans="1:7" s="8" customFormat="1" ht="22.5" customHeight="1">
      <c r="A323" s="6">
        <v>321</v>
      </c>
      <c r="B323" s="7" t="s">
        <v>89</v>
      </c>
      <c r="C323" s="6" t="str">
        <f>"892713232713"</f>
        <v>892713232713</v>
      </c>
      <c r="D323" s="6">
        <v>67</v>
      </c>
      <c r="E323" s="6">
        <v>67</v>
      </c>
      <c r="F323" s="5">
        <f t="shared" si="30"/>
        <v>67</v>
      </c>
      <c r="G323" s="6"/>
    </row>
    <row r="324" spans="1:7" s="8" customFormat="1" ht="22.5" customHeight="1">
      <c r="A324" s="6">
        <v>322</v>
      </c>
      <c r="B324" s="7" t="s">
        <v>89</v>
      </c>
      <c r="C324" s="6" t="str">
        <f>"892707232707"</f>
        <v>892707232707</v>
      </c>
      <c r="D324" s="6">
        <v>66</v>
      </c>
      <c r="E324" s="6">
        <v>66</v>
      </c>
      <c r="F324" s="5">
        <f t="shared" si="30"/>
        <v>66</v>
      </c>
      <c r="G324" s="6"/>
    </row>
    <row r="325" spans="1:7" s="8" customFormat="1" ht="22.5" customHeight="1">
      <c r="A325" s="6">
        <v>323</v>
      </c>
      <c r="B325" s="7" t="s">
        <v>89</v>
      </c>
      <c r="C325" s="6" t="str">
        <f>"892705232705"</f>
        <v>892705232705</v>
      </c>
      <c r="D325" s="6">
        <v>65</v>
      </c>
      <c r="E325" s="6">
        <v>64</v>
      </c>
      <c r="F325" s="5">
        <f t="shared" si="30"/>
        <v>64.45</v>
      </c>
      <c r="G325" s="6"/>
    </row>
    <row r="326" spans="1:7" s="8" customFormat="1" ht="22.5" customHeight="1">
      <c r="A326" s="6">
        <v>324</v>
      </c>
      <c r="B326" s="7" t="s">
        <v>89</v>
      </c>
      <c r="C326" s="6" t="str">
        <f>"892706232706"</f>
        <v>892706232706</v>
      </c>
      <c r="D326" s="6">
        <v>61</v>
      </c>
      <c r="E326" s="6">
        <v>67</v>
      </c>
      <c r="F326" s="5">
        <f t="shared" si="30"/>
        <v>64.3</v>
      </c>
      <c r="G326" s="6"/>
    </row>
    <row r="327" spans="1:7" s="8" customFormat="1" ht="22.5" customHeight="1">
      <c r="A327" s="6">
        <v>325</v>
      </c>
      <c r="B327" s="7" t="s">
        <v>89</v>
      </c>
      <c r="C327" s="6" t="str">
        <f>"892716232716"</f>
        <v>892716232716</v>
      </c>
      <c r="D327" s="6">
        <v>65</v>
      </c>
      <c r="E327" s="6">
        <v>63</v>
      </c>
      <c r="F327" s="5">
        <f t="shared" si="30"/>
        <v>63.900000000000006</v>
      </c>
      <c r="G327" s="6"/>
    </row>
    <row r="328" spans="1:7" s="8" customFormat="1" ht="22.5" customHeight="1">
      <c r="A328" s="6">
        <v>326</v>
      </c>
      <c r="B328" s="7" t="s">
        <v>89</v>
      </c>
      <c r="C328" s="6" t="str">
        <f>"892709232709"</f>
        <v>892709232709</v>
      </c>
      <c r="D328" s="6">
        <v>69</v>
      </c>
      <c r="E328" s="6">
        <v>58</v>
      </c>
      <c r="F328" s="5">
        <f t="shared" si="30"/>
        <v>62.95</v>
      </c>
      <c r="G328" s="6"/>
    </row>
    <row r="329" spans="1:7" s="8" customFormat="1" ht="22.5" customHeight="1">
      <c r="A329" s="6">
        <v>327</v>
      </c>
      <c r="B329" s="7" t="s">
        <v>90</v>
      </c>
      <c r="C329" s="6" t="str">
        <f>"892117122117"</f>
        <v>892117122117</v>
      </c>
      <c r="D329" s="6">
        <v>71</v>
      </c>
      <c r="E329" s="6">
        <v>76</v>
      </c>
      <c r="F329" s="5">
        <f t="shared" si="30"/>
        <v>73.75</v>
      </c>
      <c r="G329" s="6"/>
    </row>
    <row r="330" spans="1:7" s="8" customFormat="1" ht="22.5" customHeight="1">
      <c r="A330" s="6">
        <v>328</v>
      </c>
      <c r="B330" s="7" t="s">
        <v>90</v>
      </c>
      <c r="C330" s="6" t="str">
        <f>"892130122130"</f>
        <v>892130122130</v>
      </c>
      <c r="D330" s="6">
        <v>76</v>
      </c>
      <c r="E330" s="6">
        <v>62</v>
      </c>
      <c r="F330" s="5">
        <f t="shared" si="30"/>
        <v>68.30000000000001</v>
      </c>
      <c r="G330" s="6"/>
    </row>
    <row r="331" spans="1:7" s="8" customFormat="1" ht="22.5" customHeight="1">
      <c r="A331" s="6">
        <v>329</v>
      </c>
      <c r="B331" s="7" t="s">
        <v>90</v>
      </c>
      <c r="C331" s="6" t="str">
        <f>"892126122126"</f>
        <v>892126122126</v>
      </c>
      <c r="D331" s="6">
        <v>78</v>
      </c>
      <c r="E331" s="6">
        <v>56</v>
      </c>
      <c r="F331" s="5">
        <f t="shared" si="30"/>
        <v>65.9</v>
      </c>
      <c r="G331" s="6"/>
    </row>
    <row r="332" spans="1:7" s="8" customFormat="1" ht="22.5" customHeight="1">
      <c r="A332" s="6">
        <v>330</v>
      </c>
      <c r="B332" s="7" t="s">
        <v>91</v>
      </c>
      <c r="C332" s="6" t="str">
        <f>"892808232808"</f>
        <v>892808232808</v>
      </c>
      <c r="D332" s="6">
        <v>75</v>
      </c>
      <c r="E332" s="6">
        <v>48</v>
      </c>
      <c r="F332" s="5">
        <f aca="true" t="shared" si="31" ref="F332:F350">D332*0.45+E332*0.55</f>
        <v>60.150000000000006</v>
      </c>
      <c r="G332" s="6"/>
    </row>
    <row r="333" spans="1:7" s="8" customFormat="1" ht="22.5" customHeight="1">
      <c r="A333" s="6">
        <v>331</v>
      </c>
      <c r="B333" s="7" t="s">
        <v>91</v>
      </c>
      <c r="C333" s="6" t="str">
        <f>"892806232806"</f>
        <v>892806232806</v>
      </c>
      <c r="D333" s="6">
        <v>66</v>
      </c>
      <c r="E333" s="6">
        <v>49</v>
      </c>
      <c r="F333" s="5">
        <f t="shared" si="31"/>
        <v>56.650000000000006</v>
      </c>
      <c r="G333" s="6"/>
    </row>
    <row r="334" spans="1:7" s="8" customFormat="1" ht="22.5" customHeight="1">
      <c r="A334" s="6">
        <v>332</v>
      </c>
      <c r="B334" s="7" t="s">
        <v>91</v>
      </c>
      <c r="C334" s="6" t="str">
        <f>"892804232804"</f>
        <v>892804232804</v>
      </c>
      <c r="D334" s="6">
        <v>68</v>
      </c>
      <c r="E334" s="6">
        <v>43</v>
      </c>
      <c r="F334" s="5">
        <f t="shared" si="31"/>
        <v>54.25</v>
      </c>
      <c r="G334" s="6"/>
    </row>
    <row r="335" spans="1:7" s="8" customFormat="1" ht="22.5" customHeight="1">
      <c r="A335" s="6">
        <v>333</v>
      </c>
      <c r="B335" s="7" t="s">
        <v>92</v>
      </c>
      <c r="C335" s="6" t="str">
        <f>"892214122214"</f>
        <v>892214122214</v>
      </c>
      <c r="D335" s="6">
        <v>81</v>
      </c>
      <c r="E335" s="6">
        <v>77</v>
      </c>
      <c r="F335" s="5">
        <f t="shared" si="31"/>
        <v>78.80000000000001</v>
      </c>
      <c r="G335" s="6"/>
    </row>
    <row r="336" spans="1:7" s="8" customFormat="1" ht="22.5" customHeight="1">
      <c r="A336" s="6">
        <v>334</v>
      </c>
      <c r="B336" s="7" t="s">
        <v>92</v>
      </c>
      <c r="C336" s="6" t="str">
        <f>"892209122209"</f>
        <v>892209122209</v>
      </c>
      <c r="D336" s="6">
        <v>68</v>
      </c>
      <c r="E336" s="6">
        <v>62</v>
      </c>
      <c r="F336" s="5">
        <f t="shared" si="31"/>
        <v>64.7</v>
      </c>
      <c r="G336" s="6"/>
    </row>
    <row r="337" spans="1:7" s="8" customFormat="1" ht="22.5" customHeight="1">
      <c r="A337" s="6">
        <v>335</v>
      </c>
      <c r="B337" s="7" t="s">
        <v>92</v>
      </c>
      <c r="C337" s="6" t="str">
        <f>"892206122206"</f>
        <v>892206122206</v>
      </c>
      <c r="D337" s="6">
        <v>70</v>
      </c>
      <c r="E337" s="6">
        <v>59</v>
      </c>
      <c r="F337" s="5">
        <f t="shared" si="31"/>
        <v>63.95</v>
      </c>
      <c r="G337" s="6"/>
    </row>
    <row r="338" spans="1:7" s="8" customFormat="1" ht="22.5" customHeight="1">
      <c r="A338" s="6">
        <v>336</v>
      </c>
      <c r="B338" s="7" t="s">
        <v>93</v>
      </c>
      <c r="C338" s="6" t="str">
        <f>"891810231810"</f>
        <v>891810231810</v>
      </c>
      <c r="D338" s="6">
        <v>81</v>
      </c>
      <c r="E338" s="6">
        <v>76</v>
      </c>
      <c r="F338" s="5">
        <f t="shared" si="31"/>
        <v>78.25</v>
      </c>
      <c r="G338" s="6"/>
    </row>
    <row r="339" spans="1:7" s="8" customFormat="1" ht="22.5" customHeight="1">
      <c r="A339" s="6">
        <v>337</v>
      </c>
      <c r="B339" s="7" t="s">
        <v>93</v>
      </c>
      <c r="C339" s="6" t="str">
        <f>"891819231819"</f>
        <v>891819231819</v>
      </c>
      <c r="D339" s="6">
        <v>70</v>
      </c>
      <c r="E339" s="6">
        <v>78</v>
      </c>
      <c r="F339" s="5">
        <f t="shared" si="31"/>
        <v>74.4</v>
      </c>
      <c r="G339" s="6"/>
    </row>
    <row r="340" spans="1:7" s="8" customFormat="1" ht="22.5" customHeight="1">
      <c r="A340" s="6">
        <v>338</v>
      </c>
      <c r="B340" s="7" t="s">
        <v>93</v>
      </c>
      <c r="C340" s="6" t="str">
        <f>"891813231813"</f>
        <v>891813231813</v>
      </c>
      <c r="D340" s="6">
        <v>82</v>
      </c>
      <c r="E340" s="6">
        <v>66</v>
      </c>
      <c r="F340" s="5">
        <f t="shared" si="31"/>
        <v>73.2</v>
      </c>
      <c r="G340" s="6"/>
    </row>
    <row r="341" spans="1:7" s="8" customFormat="1" ht="22.5" customHeight="1">
      <c r="A341" s="6">
        <v>339</v>
      </c>
      <c r="B341" s="7" t="s">
        <v>94</v>
      </c>
      <c r="C341" s="6" t="str">
        <f>"892215122215"</f>
        <v>892215122215</v>
      </c>
      <c r="D341" s="6">
        <v>78</v>
      </c>
      <c r="E341" s="6">
        <v>52</v>
      </c>
      <c r="F341" s="5">
        <f t="shared" si="31"/>
        <v>63.7</v>
      </c>
      <c r="G341" s="6"/>
    </row>
    <row r="342" spans="1:7" s="8" customFormat="1" ht="22.5" customHeight="1">
      <c r="A342" s="6">
        <v>340</v>
      </c>
      <c r="B342" s="7" t="s">
        <v>95</v>
      </c>
      <c r="C342" s="6" t="str">
        <f>"890320230320"</f>
        <v>890320230320</v>
      </c>
      <c r="D342" s="6">
        <v>74</v>
      </c>
      <c r="E342" s="6">
        <v>65</v>
      </c>
      <c r="F342" s="5">
        <f t="shared" si="31"/>
        <v>69.05000000000001</v>
      </c>
      <c r="G342" s="6"/>
    </row>
    <row r="343" spans="1:7" s="8" customFormat="1" ht="22.5" customHeight="1">
      <c r="A343" s="6">
        <v>341</v>
      </c>
      <c r="B343" s="7" t="s">
        <v>95</v>
      </c>
      <c r="C343" s="6" t="str">
        <f>"890316230316"</f>
        <v>890316230316</v>
      </c>
      <c r="D343" s="6">
        <v>57</v>
      </c>
      <c r="E343" s="6">
        <v>58</v>
      </c>
      <c r="F343" s="5">
        <f t="shared" si="31"/>
        <v>57.550000000000004</v>
      </c>
      <c r="G343" s="6"/>
    </row>
    <row r="344" spans="1:7" s="8" customFormat="1" ht="22.5" customHeight="1">
      <c r="A344" s="6">
        <v>342</v>
      </c>
      <c r="B344" s="7" t="s">
        <v>95</v>
      </c>
      <c r="C344" s="6" t="str">
        <f>"890313230313"</f>
        <v>890313230313</v>
      </c>
      <c r="D344" s="6">
        <v>55</v>
      </c>
      <c r="E344" s="6">
        <v>59</v>
      </c>
      <c r="F344" s="5">
        <f t="shared" si="31"/>
        <v>57.2</v>
      </c>
      <c r="G344" s="6"/>
    </row>
    <row r="345" spans="1:7" s="8" customFormat="1" ht="22.5" customHeight="1">
      <c r="A345" s="6">
        <v>343</v>
      </c>
      <c r="B345" s="7" t="s">
        <v>96</v>
      </c>
      <c r="C345" s="6" t="str">
        <f>"892720232720"</f>
        <v>892720232720</v>
      </c>
      <c r="D345" s="6">
        <v>66</v>
      </c>
      <c r="E345" s="6">
        <v>64</v>
      </c>
      <c r="F345" s="5">
        <f t="shared" si="31"/>
        <v>64.9</v>
      </c>
      <c r="G345" s="6"/>
    </row>
    <row r="346" spans="1:7" s="8" customFormat="1" ht="22.5" customHeight="1">
      <c r="A346" s="6">
        <v>344</v>
      </c>
      <c r="B346" s="7" t="s">
        <v>96</v>
      </c>
      <c r="C346" s="6" t="str">
        <f>"892721232721"</f>
        <v>892721232721</v>
      </c>
      <c r="D346" s="6">
        <v>71</v>
      </c>
      <c r="E346" s="6">
        <v>56</v>
      </c>
      <c r="F346" s="5">
        <f t="shared" si="31"/>
        <v>62.75</v>
      </c>
      <c r="G346" s="6"/>
    </row>
    <row r="347" spans="1:7" s="8" customFormat="1" ht="22.5" customHeight="1">
      <c r="A347" s="6">
        <v>345</v>
      </c>
      <c r="B347" s="7" t="s">
        <v>96</v>
      </c>
      <c r="C347" s="6" t="str">
        <f>"892723232723"</f>
        <v>892723232723</v>
      </c>
      <c r="D347" s="6">
        <v>70</v>
      </c>
      <c r="E347" s="6">
        <v>52</v>
      </c>
      <c r="F347" s="5">
        <f t="shared" si="31"/>
        <v>60.1</v>
      </c>
      <c r="G347" s="6"/>
    </row>
    <row r="348" spans="1:7" s="8" customFormat="1" ht="22.5" customHeight="1">
      <c r="A348" s="6">
        <v>346</v>
      </c>
      <c r="B348" s="7" t="s">
        <v>97</v>
      </c>
      <c r="C348" s="6" t="str">
        <f>"890326230326"</f>
        <v>890326230326</v>
      </c>
      <c r="D348" s="6">
        <v>65</v>
      </c>
      <c r="E348" s="6">
        <v>72</v>
      </c>
      <c r="F348" s="5">
        <f t="shared" si="31"/>
        <v>68.85</v>
      </c>
      <c r="G348" s="6"/>
    </row>
    <row r="349" spans="1:7" s="8" customFormat="1" ht="22.5" customHeight="1">
      <c r="A349" s="6">
        <v>347</v>
      </c>
      <c r="B349" s="7" t="s">
        <v>97</v>
      </c>
      <c r="C349" s="6" t="str">
        <f>"890325230325"</f>
        <v>890325230325</v>
      </c>
      <c r="D349" s="6">
        <v>70</v>
      </c>
      <c r="E349" s="6">
        <v>61</v>
      </c>
      <c r="F349" s="5">
        <f t="shared" si="31"/>
        <v>65.05000000000001</v>
      </c>
      <c r="G349" s="6"/>
    </row>
    <row r="350" spans="1:7" s="8" customFormat="1" ht="22.5" customHeight="1">
      <c r="A350" s="6">
        <v>348</v>
      </c>
      <c r="B350" s="7" t="s">
        <v>97</v>
      </c>
      <c r="C350" s="6" t="str">
        <f>"890322230322"</f>
        <v>890322230322</v>
      </c>
      <c r="D350" s="6">
        <v>69</v>
      </c>
      <c r="E350" s="6">
        <v>55</v>
      </c>
      <c r="F350" s="5">
        <f t="shared" si="31"/>
        <v>61.300000000000004</v>
      </c>
      <c r="G350" s="6"/>
    </row>
    <row r="351" spans="1:7" s="8" customFormat="1" ht="22.5" customHeight="1">
      <c r="A351" s="6">
        <v>349</v>
      </c>
      <c r="B351" s="7" t="s">
        <v>98</v>
      </c>
      <c r="C351" s="6" t="str">
        <f>"892815232815"</f>
        <v>892815232815</v>
      </c>
      <c r="D351" s="6">
        <v>78</v>
      </c>
      <c r="E351" s="6">
        <v>46</v>
      </c>
      <c r="F351" s="5">
        <f aca="true" t="shared" si="32" ref="F351:F359">D351*0.45+E351*0.55</f>
        <v>60.400000000000006</v>
      </c>
      <c r="G351" s="6"/>
    </row>
    <row r="352" spans="1:7" s="8" customFormat="1" ht="22.5" customHeight="1">
      <c r="A352" s="6">
        <v>350</v>
      </c>
      <c r="B352" s="7" t="s">
        <v>98</v>
      </c>
      <c r="C352" s="6" t="str">
        <f>"892810232810"</f>
        <v>892810232810</v>
      </c>
      <c r="D352" s="6">
        <v>79</v>
      </c>
      <c r="E352" s="6">
        <v>41</v>
      </c>
      <c r="F352" s="5">
        <f t="shared" si="32"/>
        <v>58.10000000000001</v>
      </c>
      <c r="G352" s="6"/>
    </row>
    <row r="353" spans="1:7" s="8" customFormat="1" ht="22.5" customHeight="1">
      <c r="A353" s="6">
        <v>351</v>
      </c>
      <c r="B353" s="7" t="s">
        <v>98</v>
      </c>
      <c r="C353" s="6" t="str">
        <f>"892814232814"</f>
        <v>892814232814</v>
      </c>
      <c r="D353" s="6">
        <v>57</v>
      </c>
      <c r="E353" s="6">
        <v>49</v>
      </c>
      <c r="F353" s="5">
        <f t="shared" si="32"/>
        <v>52.60000000000001</v>
      </c>
      <c r="G353" s="6"/>
    </row>
    <row r="354" spans="1:7" s="8" customFormat="1" ht="22.5" customHeight="1">
      <c r="A354" s="6">
        <v>352</v>
      </c>
      <c r="B354" s="7" t="s">
        <v>99</v>
      </c>
      <c r="C354" s="6" t="str">
        <f>"892827232827"</f>
        <v>892827232827</v>
      </c>
      <c r="D354" s="6">
        <v>71</v>
      </c>
      <c r="E354" s="6">
        <v>45</v>
      </c>
      <c r="F354" s="5">
        <f t="shared" si="32"/>
        <v>56.7</v>
      </c>
      <c r="G354" s="6"/>
    </row>
    <row r="355" spans="1:7" s="8" customFormat="1" ht="22.5" customHeight="1">
      <c r="A355" s="6">
        <v>353</v>
      </c>
      <c r="B355" s="7" t="s">
        <v>99</v>
      </c>
      <c r="C355" s="6" t="str">
        <f>"892819232819"</f>
        <v>892819232819</v>
      </c>
      <c r="D355" s="6">
        <v>67</v>
      </c>
      <c r="E355" s="6">
        <v>48</v>
      </c>
      <c r="F355" s="5">
        <f t="shared" si="32"/>
        <v>56.550000000000004</v>
      </c>
      <c r="G355" s="6"/>
    </row>
    <row r="356" spans="1:7" s="8" customFormat="1" ht="22.5" customHeight="1">
      <c r="A356" s="6">
        <v>354</v>
      </c>
      <c r="B356" s="7" t="s">
        <v>99</v>
      </c>
      <c r="C356" s="6" t="str">
        <f>"892825232825"</f>
        <v>892825232825</v>
      </c>
      <c r="D356" s="6">
        <v>63</v>
      </c>
      <c r="E356" s="6">
        <v>50</v>
      </c>
      <c r="F356" s="5">
        <f t="shared" si="32"/>
        <v>55.85000000000001</v>
      </c>
      <c r="G356" s="6"/>
    </row>
    <row r="357" spans="1:7" s="8" customFormat="1" ht="22.5" customHeight="1">
      <c r="A357" s="6">
        <v>355</v>
      </c>
      <c r="B357" s="7" t="s">
        <v>100</v>
      </c>
      <c r="C357" s="6" t="str">
        <f>"892418232418"</f>
        <v>892418232418</v>
      </c>
      <c r="D357" s="6">
        <v>81</v>
      </c>
      <c r="E357" s="6">
        <v>76</v>
      </c>
      <c r="F357" s="5">
        <f t="shared" si="32"/>
        <v>78.25</v>
      </c>
      <c r="G357" s="6"/>
    </row>
    <row r="358" spans="1:7" s="8" customFormat="1" ht="22.5" customHeight="1">
      <c r="A358" s="6">
        <v>356</v>
      </c>
      <c r="B358" s="7" t="s">
        <v>100</v>
      </c>
      <c r="C358" s="6" t="str">
        <f>"892420232420"</f>
        <v>892420232420</v>
      </c>
      <c r="D358" s="6">
        <v>76</v>
      </c>
      <c r="E358" s="6">
        <v>70</v>
      </c>
      <c r="F358" s="5">
        <f t="shared" si="32"/>
        <v>72.7</v>
      </c>
      <c r="G358" s="6"/>
    </row>
    <row r="359" spans="1:7" s="8" customFormat="1" ht="22.5" customHeight="1">
      <c r="A359" s="6">
        <v>357</v>
      </c>
      <c r="B359" s="7" t="s">
        <v>100</v>
      </c>
      <c r="C359" s="6" t="str">
        <f>"892502232502"</f>
        <v>892502232502</v>
      </c>
      <c r="D359" s="6">
        <v>66</v>
      </c>
      <c r="E359" s="6">
        <v>77</v>
      </c>
      <c r="F359" s="5">
        <f t="shared" si="32"/>
        <v>72.05</v>
      </c>
      <c r="G359" s="6"/>
    </row>
    <row r="360" spans="1:7" s="8" customFormat="1" ht="22.5" customHeight="1">
      <c r="A360" s="6">
        <v>358</v>
      </c>
      <c r="B360" s="7" t="s">
        <v>101</v>
      </c>
      <c r="C360" s="6" t="str">
        <f>"891503231503"</f>
        <v>891503231503</v>
      </c>
      <c r="D360" s="6">
        <v>67</v>
      </c>
      <c r="E360" s="6">
        <v>68</v>
      </c>
      <c r="F360" s="5">
        <f aca="true" t="shared" si="33" ref="F360:F371">D360*0.45+E360*0.55</f>
        <v>67.55000000000001</v>
      </c>
      <c r="G360" s="6"/>
    </row>
    <row r="361" spans="1:7" s="8" customFormat="1" ht="22.5" customHeight="1">
      <c r="A361" s="6">
        <v>359</v>
      </c>
      <c r="B361" s="7" t="s">
        <v>101</v>
      </c>
      <c r="C361" s="6" t="str">
        <f>"891501231501"</f>
        <v>891501231501</v>
      </c>
      <c r="D361" s="6">
        <v>70</v>
      </c>
      <c r="E361" s="6">
        <v>43</v>
      </c>
      <c r="F361" s="5">
        <f t="shared" si="33"/>
        <v>55.150000000000006</v>
      </c>
      <c r="G361" s="6"/>
    </row>
    <row r="362" spans="1:7" s="8" customFormat="1" ht="22.5" customHeight="1">
      <c r="A362" s="6">
        <v>360</v>
      </c>
      <c r="B362" s="7" t="s">
        <v>101</v>
      </c>
      <c r="C362" s="6" t="str">
        <f>"891505231505"</f>
        <v>891505231505</v>
      </c>
      <c r="D362" s="6">
        <v>65</v>
      </c>
      <c r="E362" s="6">
        <v>46</v>
      </c>
      <c r="F362" s="5">
        <f t="shared" si="33"/>
        <v>54.55</v>
      </c>
      <c r="G362" s="6"/>
    </row>
    <row r="363" spans="1:7" s="8" customFormat="1" ht="22.5" customHeight="1">
      <c r="A363" s="6">
        <v>361</v>
      </c>
      <c r="B363" s="7" t="s">
        <v>102</v>
      </c>
      <c r="C363" s="6" t="str">
        <f>"892313122313"</f>
        <v>892313122313</v>
      </c>
      <c r="D363" s="6">
        <v>78</v>
      </c>
      <c r="E363" s="6">
        <v>67</v>
      </c>
      <c r="F363" s="5">
        <f t="shared" si="33"/>
        <v>71.95</v>
      </c>
      <c r="G363" s="6"/>
    </row>
    <row r="364" spans="1:7" s="8" customFormat="1" ht="22.5" customHeight="1">
      <c r="A364" s="6">
        <v>362</v>
      </c>
      <c r="B364" s="7" t="s">
        <v>102</v>
      </c>
      <c r="C364" s="6" t="str">
        <f>"892301122301"</f>
        <v>892301122301</v>
      </c>
      <c r="D364" s="6">
        <v>76</v>
      </c>
      <c r="E364" s="6">
        <v>68</v>
      </c>
      <c r="F364" s="5">
        <f t="shared" si="33"/>
        <v>71.60000000000001</v>
      </c>
      <c r="G364" s="6"/>
    </row>
    <row r="365" spans="1:7" s="8" customFormat="1" ht="22.5" customHeight="1">
      <c r="A365" s="6">
        <v>363</v>
      </c>
      <c r="B365" s="7" t="s">
        <v>102</v>
      </c>
      <c r="C365" s="6" t="str">
        <f>"892219122219"</f>
        <v>892219122219</v>
      </c>
      <c r="D365" s="6">
        <v>68</v>
      </c>
      <c r="E365" s="6">
        <v>69</v>
      </c>
      <c r="F365" s="5">
        <f t="shared" si="33"/>
        <v>68.55000000000001</v>
      </c>
      <c r="G365" s="6"/>
    </row>
    <row r="366" spans="1:7" s="8" customFormat="1" ht="22.5" customHeight="1">
      <c r="A366" s="6">
        <v>364</v>
      </c>
      <c r="B366" s="7" t="s">
        <v>103</v>
      </c>
      <c r="C366" s="6" t="str">
        <f>"892510122510"</f>
        <v>892510122510</v>
      </c>
      <c r="D366" s="6">
        <v>81</v>
      </c>
      <c r="E366" s="6">
        <v>62</v>
      </c>
      <c r="F366" s="5">
        <f t="shared" si="33"/>
        <v>70.55000000000001</v>
      </c>
      <c r="G366" s="6"/>
    </row>
    <row r="367" spans="1:7" s="8" customFormat="1" ht="22.5" customHeight="1">
      <c r="A367" s="6">
        <v>365</v>
      </c>
      <c r="B367" s="7" t="s">
        <v>103</v>
      </c>
      <c r="C367" s="6" t="str">
        <f>"892330122330"</f>
        <v>892330122330</v>
      </c>
      <c r="D367" s="6">
        <v>75</v>
      </c>
      <c r="E367" s="6">
        <v>65</v>
      </c>
      <c r="F367" s="5">
        <f t="shared" si="33"/>
        <v>69.5</v>
      </c>
      <c r="G367" s="6"/>
    </row>
    <row r="368" spans="1:7" s="8" customFormat="1" ht="22.5" customHeight="1">
      <c r="A368" s="6">
        <v>366</v>
      </c>
      <c r="B368" s="7" t="s">
        <v>103</v>
      </c>
      <c r="C368" s="6" t="str">
        <f>"892504122504"</f>
        <v>892504122504</v>
      </c>
      <c r="D368" s="6">
        <v>75</v>
      </c>
      <c r="E368" s="6">
        <v>65</v>
      </c>
      <c r="F368" s="5">
        <f t="shared" si="33"/>
        <v>69.5</v>
      </c>
      <c r="G368" s="6"/>
    </row>
    <row r="369" spans="1:7" s="8" customFormat="1" ht="22.5" customHeight="1">
      <c r="A369" s="6">
        <v>367</v>
      </c>
      <c r="B369" s="7" t="s">
        <v>103</v>
      </c>
      <c r="C369" s="6" t="str">
        <f>"892505122505"</f>
        <v>892505122505</v>
      </c>
      <c r="D369" s="6">
        <v>88</v>
      </c>
      <c r="E369" s="6">
        <v>54</v>
      </c>
      <c r="F369" s="5">
        <f t="shared" si="33"/>
        <v>69.30000000000001</v>
      </c>
      <c r="G369" s="6"/>
    </row>
    <row r="370" spans="1:7" s="8" customFormat="1" ht="22.5" customHeight="1">
      <c r="A370" s="6">
        <v>368</v>
      </c>
      <c r="B370" s="7" t="s">
        <v>103</v>
      </c>
      <c r="C370" s="6" t="str">
        <f>"892323122323"</f>
        <v>892323122323</v>
      </c>
      <c r="D370" s="6">
        <v>67</v>
      </c>
      <c r="E370" s="6">
        <v>68</v>
      </c>
      <c r="F370" s="5">
        <f t="shared" si="33"/>
        <v>67.55000000000001</v>
      </c>
      <c r="G370" s="6"/>
    </row>
    <row r="371" spans="1:7" s="8" customFormat="1" ht="22.5" customHeight="1">
      <c r="A371" s="6">
        <v>369</v>
      </c>
      <c r="B371" s="7" t="s">
        <v>103</v>
      </c>
      <c r="C371" s="6" t="str">
        <f>"892408122408"</f>
        <v>892408122408</v>
      </c>
      <c r="D371" s="6">
        <v>84</v>
      </c>
      <c r="E371" s="6">
        <v>54</v>
      </c>
      <c r="F371" s="5">
        <f t="shared" si="33"/>
        <v>67.5</v>
      </c>
      <c r="G371" s="6"/>
    </row>
    <row r="372" spans="1:7" s="8" customFormat="1" ht="22.5" customHeight="1">
      <c r="A372" s="6">
        <v>370</v>
      </c>
      <c r="B372" s="7" t="s">
        <v>104</v>
      </c>
      <c r="C372" s="6" t="str">
        <f>"892618122618"</f>
        <v>892618122618</v>
      </c>
      <c r="D372" s="6">
        <v>84</v>
      </c>
      <c r="E372" s="6">
        <v>64</v>
      </c>
      <c r="F372" s="5">
        <f aca="true" t="shared" si="34" ref="F372:F377">D372*0.45+E372*0.55</f>
        <v>73</v>
      </c>
      <c r="G372" s="6"/>
    </row>
    <row r="373" spans="1:7" s="8" customFormat="1" ht="22.5" customHeight="1">
      <c r="A373" s="6">
        <v>371</v>
      </c>
      <c r="B373" s="7" t="s">
        <v>104</v>
      </c>
      <c r="C373" s="6" t="str">
        <f>"892621122621"</f>
        <v>892621122621</v>
      </c>
      <c r="D373" s="6">
        <v>70</v>
      </c>
      <c r="E373" s="6">
        <v>70</v>
      </c>
      <c r="F373" s="5">
        <f t="shared" si="34"/>
        <v>70</v>
      </c>
      <c r="G373" s="6"/>
    </row>
    <row r="374" spans="1:7" s="8" customFormat="1" ht="22.5" customHeight="1">
      <c r="A374" s="6">
        <v>372</v>
      </c>
      <c r="B374" s="7" t="s">
        <v>104</v>
      </c>
      <c r="C374" s="6" t="str">
        <f>"892617122617"</f>
        <v>892617122617</v>
      </c>
      <c r="D374" s="6">
        <v>77</v>
      </c>
      <c r="E374" s="6">
        <v>64</v>
      </c>
      <c r="F374" s="5">
        <f t="shared" si="34"/>
        <v>69.85</v>
      </c>
      <c r="G374" s="6"/>
    </row>
    <row r="375" spans="1:7" s="8" customFormat="1" ht="22.5" customHeight="1">
      <c r="A375" s="6">
        <v>373</v>
      </c>
      <c r="B375" s="7" t="s">
        <v>104</v>
      </c>
      <c r="C375" s="6" t="str">
        <f>"892706122706"</f>
        <v>892706122706</v>
      </c>
      <c r="D375" s="6">
        <v>61</v>
      </c>
      <c r="E375" s="6">
        <v>75</v>
      </c>
      <c r="F375" s="5">
        <f t="shared" si="34"/>
        <v>68.7</v>
      </c>
      <c r="G375" s="6"/>
    </row>
    <row r="376" spans="1:7" s="8" customFormat="1" ht="22.5" customHeight="1">
      <c r="A376" s="6">
        <v>374</v>
      </c>
      <c r="B376" s="7" t="s">
        <v>104</v>
      </c>
      <c r="C376" s="6" t="str">
        <f>"892616122616"</f>
        <v>892616122616</v>
      </c>
      <c r="D376" s="6">
        <v>67</v>
      </c>
      <c r="E376" s="6">
        <v>69</v>
      </c>
      <c r="F376" s="5">
        <f t="shared" si="34"/>
        <v>68.10000000000001</v>
      </c>
      <c r="G376" s="6"/>
    </row>
    <row r="377" spans="1:7" s="8" customFormat="1" ht="22.5" customHeight="1">
      <c r="A377" s="6">
        <v>375</v>
      </c>
      <c r="B377" s="7" t="s">
        <v>104</v>
      </c>
      <c r="C377" s="6" t="str">
        <f>"892529122529"</f>
        <v>892529122529</v>
      </c>
      <c r="D377" s="6">
        <v>71</v>
      </c>
      <c r="E377" s="6">
        <v>65</v>
      </c>
      <c r="F377" s="5">
        <f t="shared" si="34"/>
        <v>67.7</v>
      </c>
      <c r="G377" s="6"/>
    </row>
    <row r="378" spans="1:7" s="8" customFormat="1" ht="22.5" customHeight="1">
      <c r="A378" s="6">
        <v>376</v>
      </c>
      <c r="B378" s="7" t="s">
        <v>104</v>
      </c>
      <c r="C378" s="6" t="str">
        <f>"892620122620"</f>
        <v>892620122620</v>
      </c>
      <c r="D378" s="6">
        <v>82</v>
      </c>
      <c r="E378" s="6">
        <v>56</v>
      </c>
      <c r="F378" s="5">
        <f>D378*0.45+E378*0.55</f>
        <v>67.7</v>
      </c>
      <c r="G378" s="6"/>
    </row>
    <row r="379" spans="1:7" s="8" customFormat="1" ht="22.5" customHeight="1">
      <c r="A379" s="6">
        <v>377</v>
      </c>
      <c r="B379" s="7" t="s">
        <v>105</v>
      </c>
      <c r="C379" s="6" t="str">
        <f>"892723122723"</f>
        <v>892723122723</v>
      </c>
      <c r="D379" s="6">
        <v>69</v>
      </c>
      <c r="E379" s="6">
        <v>75</v>
      </c>
      <c r="F379" s="5">
        <f>D379*0.45+E379*0.55</f>
        <v>72.3</v>
      </c>
      <c r="G379" s="6"/>
    </row>
    <row r="380" spans="1:7" s="8" customFormat="1" ht="22.5" customHeight="1">
      <c r="A380" s="6">
        <v>378</v>
      </c>
      <c r="B380" s="7" t="s">
        <v>105</v>
      </c>
      <c r="C380" s="6" t="str">
        <f>"892726122726"</f>
        <v>892726122726</v>
      </c>
      <c r="D380" s="6">
        <v>82</v>
      </c>
      <c r="E380" s="6">
        <v>63</v>
      </c>
      <c r="F380" s="5">
        <f>D380*0.45+E380*0.55</f>
        <v>71.55000000000001</v>
      </c>
      <c r="G380" s="6"/>
    </row>
    <row r="381" spans="1:7" s="8" customFormat="1" ht="22.5" customHeight="1">
      <c r="A381" s="6">
        <v>379</v>
      </c>
      <c r="B381" s="7" t="s">
        <v>105</v>
      </c>
      <c r="C381" s="6" t="str">
        <f>"892823122823"</f>
        <v>892823122823</v>
      </c>
      <c r="D381" s="6">
        <v>66</v>
      </c>
      <c r="E381" s="6">
        <v>71</v>
      </c>
      <c r="F381" s="5">
        <f>D381*0.45+E381*0.55</f>
        <v>68.75</v>
      </c>
      <c r="G381" s="6"/>
    </row>
    <row r="382" spans="1:7" s="8" customFormat="1" ht="22.5" customHeight="1">
      <c r="A382" s="6">
        <v>380</v>
      </c>
      <c r="B382" s="7" t="s">
        <v>106</v>
      </c>
      <c r="C382" s="6" t="str">
        <f>"892911122911"</f>
        <v>892911122911</v>
      </c>
      <c r="D382" s="6">
        <v>77</v>
      </c>
      <c r="E382" s="6">
        <v>64</v>
      </c>
      <c r="F382" s="5">
        <f aca="true" t="shared" si="35" ref="F382:F387">D382*0.45+E382*0.55</f>
        <v>69.85</v>
      </c>
      <c r="G382" s="6"/>
    </row>
    <row r="383" spans="1:7" s="8" customFormat="1" ht="22.5" customHeight="1">
      <c r="A383" s="6">
        <v>381</v>
      </c>
      <c r="B383" s="7" t="s">
        <v>106</v>
      </c>
      <c r="C383" s="6" t="str">
        <f>"892926122926"</f>
        <v>892926122926</v>
      </c>
      <c r="D383" s="6">
        <v>78</v>
      </c>
      <c r="E383" s="6">
        <v>58</v>
      </c>
      <c r="F383" s="5">
        <f t="shared" si="35"/>
        <v>67</v>
      </c>
      <c r="G383" s="6"/>
    </row>
    <row r="384" spans="1:7" s="8" customFormat="1" ht="22.5" customHeight="1">
      <c r="A384" s="6">
        <v>382</v>
      </c>
      <c r="B384" s="7" t="s">
        <v>106</v>
      </c>
      <c r="C384" s="6" t="str">
        <f>"892923122923"</f>
        <v>892923122923</v>
      </c>
      <c r="D384" s="6">
        <v>72</v>
      </c>
      <c r="E384" s="6">
        <v>61</v>
      </c>
      <c r="F384" s="5">
        <f t="shared" si="35"/>
        <v>65.95</v>
      </c>
      <c r="G384" s="6"/>
    </row>
    <row r="385" spans="1:7" s="8" customFormat="1" ht="22.5" customHeight="1">
      <c r="A385" s="6">
        <v>383</v>
      </c>
      <c r="B385" s="7" t="s">
        <v>107</v>
      </c>
      <c r="C385" s="6" t="str">
        <f>"893013123013"</f>
        <v>893013123013</v>
      </c>
      <c r="D385" s="6">
        <v>78</v>
      </c>
      <c r="E385" s="6">
        <v>61</v>
      </c>
      <c r="F385" s="5">
        <f t="shared" si="35"/>
        <v>68.65</v>
      </c>
      <c r="G385" s="6"/>
    </row>
    <row r="386" spans="1:7" s="8" customFormat="1" ht="22.5" customHeight="1">
      <c r="A386" s="6">
        <v>384</v>
      </c>
      <c r="B386" s="7" t="s">
        <v>107</v>
      </c>
      <c r="C386" s="6" t="str">
        <f>"893021123021"</f>
        <v>893021123021</v>
      </c>
      <c r="D386" s="6">
        <v>73</v>
      </c>
      <c r="E386" s="6">
        <v>60</v>
      </c>
      <c r="F386" s="5">
        <f t="shared" si="35"/>
        <v>65.85</v>
      </c>
      <c r="G386" s="6"/>
    </row>
    <row r="387" spans="1:7" s="8" customFormat="1" ht="22.5" customHeight="1">
      <c r="A387" s="6">
        <v>385</v>
      </c>
      <c r="B387" s="7" t="s">
        <v>107</v>
      </c>
      <c r="C387" s="6" t="str">
        <f>"893020123020"</f>
        <v>893020123020</v>
      </c>
      <c r="D387" s="6">
        <v>79</v>
      </c>
      <c r="E387" s="6">
        <v>53</v>
      </c>
      <c r="F387" s="5">
        <f t="shared" si="35"/>
        <v>64.7</v>
      </c>
      <c r="G387" s="6"/>
    </row>
    <row r="388" spans="1:7" s="8" customFormat="1" ht="22.5" customHeight="1">
      <c r="A388" s="6">
        <v>386</v>
      </c>
      <c r="B388" s="7" t="s">
        <v>108</v>
      </c>
      <c r="C388" s="6" t="str">
        <f>"891510231510"</f>
        <v>891510231510</v>
      </c>
      <c r="D388" s="6">
        <v>77</v>
      </c>
      <c r="E388" s="6">
        <v>58</v>
      </c>
      <c r="F388" s="5">
        <f aca="true" t="shared" si="36" ref="F388:F396">D388*0.45+E388*0.55</f>
        <v>66.55</v>
      </c>
      <c r="G388" s="6"/>
    </row>
    <row r="389" spans="1:7" s="8" customFormat="1" ht="22.5" customHeight="1">
      <c r="A389" s="6">
        <v>387</v>
      </c>
      <c r="B389" s="7" t="s">
        <v>108</v>
      </c>
      <c r="C389" s="6" t="str">
        <f>"891509231509"</f>
        <v>891509231509</v>
      </c>
      <c r="D389" s="6">
        <v>68</v>
      </c>
      <c r="E389" s="6">
        <v>44</v>
      </c>
      <c r="F389" s="5">
        <f t="shared" si="36"/>
        <v>54.800000000000004</v>
      </c>
      <c r="G389" s="6"/>
    </row>
    <row r="390" spans="1:7" s="8" customFormat="1" ht="22.5" customHeight="1">
      <c r="A390" s="6">
        <v>388</v>
      </c>
      <c r="B390" s="7" t="s">
        <v>108</v>
      </c>
      <c r="C390" s="6" t="str">
        <f>"891508231508"</f>
        <v>891508231508</v>
      </c>
      <c r="D390" s="6">
        <v>64</v>
      </c>
      <c r="E390" s="6">
        <v>47</v>
      </c>
      <c r="F390" s="5">
        <f t="shared" si="36"/>
        <v>54.650000000000006</v>
      </c>
      <c r="G390" s="6"/>
    </row>
    <row r="391" spans="1:7" s="8" customFormat="1" ht="22.5" customHeight="1">
      <c r="A391" s="6">
        <v>389</v>
      </c>
      <c r="B391" s="7" t="s">
        <v>109</v>
      </c>
      <c r="C391" s="6" t="str">
        <f>"893121123121"</f>
        <v>893121123121</v>
      </c>
      <c r="D391" s="6">
        <v>65</v>
      </c>
      <c r="E391" s="6">
        <v>74</v>
      </c>
      <c r="F391" s="5">
        <f t="shared" si="36"/>
        <v>69.95</v>
      </c>
      <c r="G391" s="6"/>
    </row>
    <row r="392" spans="1:7" s="8" customFormat="1" ht="22.5" customHeight="1">
      <c r="A392" s="6">
        <v>390</v>
      </c>
      <c r="B392" s="7" t="s">
        <v>109</v>
      </c>
      <c r="C392" s="6" t="str">
        <f>"893118123118"</f>
        <v>893118123118</v>
      </c>
      <c r="D392" s="6">
        <v>79</v>
      </c>
      <c r="E392" s="6">
        <v>61</v>
      </c>
      <c r="F392" s="5">
        <f t="shared" si="36"/>
        <v>69.10000000000001</v>
      </c>
      <c r="G392" s="6"/>
    </row>
    <row r="393" spans="1:7" s="8" customFormat="1" ht="22.5" customHeight="1">
      <c r="A393" s="6">
        <v>391</v>
      </c>
      <c r="B393" s="7" t="s">
        <v>109</v>
      </c>
      <c r="C393" s="6" t="str">
        <f>"893120123120"</f>
        <v>893120123120</v>
      </c>
      <c r="D393" s="6">
        <v>78</v>
      </c>
      <c r="E393" s="6">
        <v>61</v>
      </c>
      <c r="F393" s="5">
        <f t="shared" si="36"/>
        <v>68.65</v>
      </c>
      <c r="G393" s="6"/>
    </row>
    <row r="394" spans="1:7" s="8" customFormat="1" ht="22.5" customHeight="1">
      <c r="A394" s="6">
        <v>392</v>
      </c>
      <c r="B394" s="7" t="s">
        <v>110</v>
      </c>
      <c r="C394" s="6" t="str">
        <f>"891606231606"</f>
        <v>891606231606</v>
      </c>
      <c r="D394" s="6">
        <v>85</v>
      </c>
      <c r="E394" s="6">
        <v>57</v>
      </c>
      <c r="F394" s="5">
        <f t="shared" si="36"/>
        <v>69.6</v>
      </c>
      <c r="G394" s="6"/>
    </row>
    <row r="395" spans="1:7" s="8" customFormat="1" ht="22.5" customHeight="1">
      <c r="A395" s="6">
        <v>393</v>
      </c>
      <c r="B395" s="7" t="s">
        <v>110</v>
      </c>
      <c r="C395" s="6" t="str">
        <f>"891517231517"</f>
        <v>891517231517</v>
      </c>
      <c r="D395" s="6">
        <v>71</v>
      </c>
      <c r="E395" s="6">
        <v>58</v>
      </c>
      <c r="F395" s="5">
        <f t="shared" si="36"/>
        <v>63.85</v>
      </c>
      <c r="G395" s="6"/>
    </row>
    <row r="396" spans="1:7" s="8" customFormat="1" ht="22.5" customHeight="1">
      <c r="A396" s="6">
        <v>394</v>
      </c>
      <c r="B396" s="7" t="s">
        <v>110</v>
      </c>
      <c r="C396" s="6" t="str">
        <f>"891525231525"</f>
        <v>891525231525</v>
      </c>
      <c r="D396" s="6">
        <v>76</v>
      </c>
      <c r="E396" s="6">
        <v>51</v>
      </c>
      <c r="F396" s="5">
        <f t="shared" si="36"/>
        <v>62.25</v>
      </c>
      <c r="G396" s="6"/>
    </row>
    <row r="397" spans="1:7" s="8" customFormat="1" ht="22.5" customHeight="1">
      <c r="A397" s="6">
        <v>395</v>
      </c>
      <c r="B397" s="7" t="s">
        <v>111</v>
      </c>
      <c r="C397" s="6" t="str">
        <f>"893013233013"</f>
        <v>893013233013</v>
      </c>
      <c r="D397" s="6">
        <v>82</v>
      </c>
      <c r="E397" s="6">
        <v>78</v>
      </c>
      <c r="F397" s="5">
        <f aca="true" t="shared" si="37" ref="F397:F414">D397*0.45+E397*0.55</f>
        <v>79.80000000000001</v>
      </c>
      <c r="G397" s="6"/>
    </row>
    <row r="398" spans="1:7" s="8" customFormat="1" ht="22.5" customHeight="1">
      <c r="A398" s="6">
        <v>396</v>
      </c>
      <c r="B398" s="7" t="s">
        <v>111</v>
      </c>
      <c r="C398" s="6" t="str">
        <f>"893003233003"</f>
        <v>893003233003</v>
      </c>
      <c r="D398" s="6">
        <v>71</v>
      </c>
      <c r="E398" s="6">
        <v>84</v>
      </c>
      <c r="F398" s="5">
        <f t="shared" si="37"/>
        <v>78.15</v>
      </c>
      <c r="G398" s="6"/>
    </row>
    <row r="399" spans="1:7" s="8" customFormat="1" ht="22.5" customHeight="1">
      <c r="A399" s="6">
        <v>397</v>
      </c>
      <c r="B399" s="7" t="s">
        <v>111</v>
      </c>
      <c r="C399" s="6" t="str">
        <f>"893012233012"</f>
        <v>893012233012</v>
      </c>
      <c r="D399" s="6">
        <v>72</v>
      </c>
      <c r="E399" s="6">
        <v>75</v>
      </c>
      <c r="F399" s="5">
        <f t="shared" si="37"/>
        <v>73.65</v>
      </c>
      <c r="G399" s="6"/>
    </row>
    <row r="400" spans="1:7" s="8" customFormat="1" ht="22.5" customHeight="1">
      <c r="A400" s="6">
        <v>398</v>
      </c>
      <c r="B400" s="7" t="s">
        <v>112</v>
      </c>
      <c r="C400" s="6" t="str">
        <f>"893019233019"</f>
        <v>893019233019</v>
      </c>
      <c r="D400" s="6">
        <v>64</v>
      </c>
      <c r="E400" s="6">
        <v>56</v>
      </c>
      <c r="F400" s="5">
        <f t="shared" si="37"/>
        <v>59.60000000000001</v>
      </c>
      <c r="G400" s="6"/>
    </row>
    <row r="401" spans="1:7" s="8" customFormat="1" ht="22.5" customHeight="1">
      <c r="A401" s="6">
        <v>399</v>
      </c>
      <c r="B401" s="7" t="s">
        <v>112</v>
      </c>
      <c r="C401" s="6" t="str">
        <f>"893017233017"</f>
        <v>893017233017</v>
      </c>
      <c r="D401" s="6">
        <v>60</v>
      </c>
      <c r="E401" s="6">
        <v>50</v>
      </c>
      <c r="F401" s="5">
        <f t="shared" si="37"/>
        <v>54.5</v>
      </c>
      <c r="G401" s="6"/>
    </row>
    <row r="402" spans="1:7" s="8" customFormat="1" ht="22.5" customHeight="1">
      <c r="A402" s="6">
        <v>400</v>
      </c>
      <c r="B402" s="7" t="s">
        <v>112</v>
      </c>
      <c r="C402" s="6" t="str">
        <f>"893021233021"</f>
        <v>893021233021</v>
      </c>
      <c r="D402" s="6">
        <v>52</v>
      </c>
      <c r="E402" s="6">
        <v>51</v>
      </c>
      <c r="F402" s="5">
        <f t="shared" si="37"/>
        <v>51.45</v>
      </c>
      <c r="G402" s="6"/>
    </row>
    <row r="403" spans="1:7" s="8" customFormat="1" ht="22.5" customHeight="1">
      <c r="A403" s="6">
        <v>401</v>
      </c>
      <c r="B403" s="7" t="s">
        <v>113</v>
      </c>
      <c r="C403" s="6" t="str">
        <f>"892904232904"</f>
        <v>892904232904</v>
      </c>
      <c r="D403" s="6">
        <v>75</v>
      </c>
      <c r="E403" s="6">
        <v>66</v>
      </c>
      <c r="F403" s="5">
        <f t="shared" si="37"/>
        <v>70.05000000000001</v>
      </c>
      <c r="G403" s="6"/>
    </row>
    <row r="404" spans="1:7" s="8" customFormat="1" ht="22.5" customHeight="1">
      <c r="A404" s="6">
        <v>402</v>
      </c>
      <c r="B404" s="7" t="s">
        <v>113</v>
      </c>
      <c r="C404" s="6" t="str">
        <f>"892901232901"</f>
        <v>892901232901</v>
      </c>
      <c r="D404" s="6">
        <v>79</v>
      </c>
      <c r="E404" s="6">
        <v>61</v>
      </c>
      <c r="F404" s="5">
        <f t="shared" si="37"/>
        <v>69.10000000000001</v>
      </c>
      <c r="G404" s="6"/>
    </row>
    <row r="405" spans="1:7" s="8" customFormat="1" ht="22.5" customHeight="1">
      <c r="A405" s="6">
        <v>403</v>
      </c>
      <c r="B405" s="7" t="s">
        <v>113</v>
      </c>
      <c r="C405" s="6" t="str">
        <f>"892902232902"</f>
        <v>892902232902</v>
      </c>
      <c r="D405" s="6">
        <v>65</v>
      </c>
      <c r="E405" s="6">
        <v>67</v>
      </c>
      <c r="F405" s="5">
        <f t="shared" si="37"/>
        <v>66.1</v>
      </c>
      <c r="G405" s="6"/>
    </row>
    <row r="406" spans="1:7" s="8" customFormat="1" ht="22.5" customHeight="1">
      <c r="A406" s="6">
        <v>404</v>
      </c>
      <c r="B406" s="7" t="s">
        <v>113</v>
      </c>
      <c r="C406" s="6" t="str">
        <f>"892903232903"</f>
        <v>892903232903</v>
      </c>
      <c r="D406" s="6">
        <v>74</v>
      </c>
      <c r="E406" s="6">
        <v>55</v>
      </c>
      <c r="F406" s="5">
        <f t="shared" si="37"/>
        <v>63.55000000000001</v>
      </c>
      <c r="G406" s="6"/>
    </row>
    <row r="407" spans="1:7" s="8" customFormat="1" ht="22.5" customHeight="1">
      <c r="A407" s="6">
        <v>405</v>
      </c>
      <c r="B407" s="7" t="s">
        <v>113</v>
      </c>
      <c r="C407" s="6" t="str">
        <f>"892911232911"</f>
        <v>892911232911</v>
      </c>
      <c r="D407" s="6">
        <v>68</v>
      </c>
      <c r="E407" s="6">
        <v>57</v>
      </c>
      <c r="F407" s="5">
        <f t="shared" si="37"/>
        <v>61.95</v>
      </c>
      <c r="G407" s="6"/>
    </row>
    <row r="408" spans="1:7" s="8" customFormat="1" ht="22.5" customHeight="1">
      <c r="A408" s="6">
        <v>406</v>
      </c>
      <c r="B408" s="7" t="s">
        <v>113</v>
      </c>
      <c r="C408" s="6" t="str">
        <f>"892908232908"</f>
        <v>892908232908</v>
      </c>
      <c r="D408" s="6">
        <v>63</v>
      </c>
      <c r="E408" s="6">
        <v>60</v>
      </c>
      <c r="F408" s="5">
        <f t="shared" si="37"/>
        <v>61.35</v>
      </c>
      <c r="G408" s="6"/>
    </row>
    <row r="409" spans="1:7" s="8" customFormat="1" ht="22.5" customHeight="1">
      <c r="A409" s="6">
        <v>407</v>
      </c>
      <c r="B409" s="7" t="s">
        <v>114</v>
      </c>
      <c r="C409" s="6" t="str">
        <f>"893103233103"</f>
        <v>893103233103</v>
      </c>
      <c r="D409" s="6">
        <v>84</v>
      </c>
      <c r="E409" s="6">
        <v>82</v>
      </c>
      <c r="F409" s="5">
        <f t="shared" si="37"/>
        <v>82.9</v>
      </c>
      <c r="G409" s="6"/>
    </row>
    <row r="410" spans="1:7" s="8" customFormat="1" ht="22.5" customHeight="1">
      <c r="A410" s="6">
        <v>408</v>
      </c>
      <c r="B410" s="7" t="s">
        <v>114</v>
      </c>
      <c r="C410" s="6" t="str">
        <f>"893102233102"</f>
        <v>893102233102</v>
      </c>
      <c r="D410" s="6">
        <v>82</v>
      </c>
      <c r="E410" s="6">
        <v>73</v>
      </c>
      <c r="F410" s="5">
        <f t="shared" si="37"/>
        <v>77.05000000000001</v>
      </c>
      <c r="G410" s="6"/>
    </row>
    <row r="411" spans="1:7" s="8" customFormat="1" ht="22.5" customHeight="1">
      <c r="A411" s="6">
        <v>409</v>
      </c>
      <c r="B411" s="7" t="s">
        <v>114</v>
      </c>
      <c r="C411" s="6" t="str">
        <f>"893101233101"</f>
        <v>893101233101</v>
      </c>
      <c r="D411" s="6">
        <v>80</v>
      </c>
      <c r="E411" s="6">
        <v>72</v>
      </c>
      <c r="F411" s="5">
        <f t="shared" si="37"/>
        <v>75.6</v>
      </c>
      <c r="G411" s="6"/>
    </row>
    <row r="412" spans="1:7" s="8" customFormat="1" ht="22.5" customHeight="1">
      <c r="A412" s="6">
        <v>410</v>
      </c>
      <c r="B412" s="7" t="s">
        <v>114</v>
      </c>
      <c r="C412" s="6" t="str">
        <f>"893121233121"</f>
        <v>893121233121</v>
      </c>
      <c r="D412" s="6">
        <v>72</v>
      </c>
      <c r="E412" s="6">
        <v>75</v>
      </c>
      <c r="F412" s="5">
        <f t="shared" si="37"/>
        <v>73.65</v>
      </c>
      <c r="G412" s="6"/>
    </row>
    <row r="413" spans="1:7" s="8" customFormat="1" ht="22.5" customHeight="1">
      <c r="A413" s="6">
        <v>411</v>
      </c>
      <c r="B413" s="7" t="s">
        <v>114</v>
      </c>
      <c r="C413" s="6" t="str">
        <f>"893117233117"</f>
        <v>893117233117</v>
      </c>
      <c r="D413" s="6">
        <v>64</v>
      </c>
      <c r="E413" s="6">
        <v>81</v>
      </c>
      <c r="F413" s="5">
        <f t="shared" si="37"/>
        <v>73.35000000000001</v>
      </c>
      <c r="G413" s="6"/>
    </row>
    <row r="414" spans="1:7" s="8" customFormat="1" ht="22.5" customHeight="1">
      <c r="A414" s="6">
        <v>412</v>
      </c>
      <c r="B414" s="7" t="s">
        <v>114</v>
      </c>
      <c r="C414" s="6" t="str">
        <f>"893120233120"</f>
        <v>893120233120</v>
      </c>
      <c r="D414" s="6">
        <v>73</v>
      </c>
      <c r="E414" s="6">
        <v>71</v>
      </c>
      <c r="F414" s="5">
        <f t="shared" si="37"/>
        <v>71.9</v>
      </c>
      <c r="G414" s="6"/>
    </row>
    <row r="415" spans="1:7" s="8" customFormat="1" ht="22.5" customHeight="1">
      <c r="A415" s="6">
        <v>413</v>
      </c>
      <c r="B415" s="7" t="s">
        <v>115</v>
      </c>
      <c r="C415" s="6" t="str">
        <f>"892924232924"</f>
        <v>892924232924</v>
      </c>
      <c r="D415" s="6">
        <v>72</v>
      </c>
      <c r="E415" s="6">
        <v>73</v>
      </c>
      <c r="F415" s="5">
        <f aca="true" t="shared" si="38" ref="F415:F428">D415*0.45+E415*0.55</f>
        <v>72.55000000000001</v>
      </c>
      <c r="G415" s="6"/>
    </row>
    <row r="416" spans="1:7" s="8" customFormat="1" ht="22.5" customHeight="1">
      <c r="A416" s="6">
        <v>414</v>
      </c>
      <c r="B416" s="7" t="s">
        <v>115</v>
      </c>
      <c r="C416" s="6" t="str">
        <f>"892916232916"</f>
        <v>892916232916</v>
      </c>
      <c r="D416" s="6">
        <v>67</v>
      </c>
      <c r="E416" s="6">
        <v>75</v>
      </c>
      <c r="F416" s="5">
        <f t="shared" si="38"/>
        <v>71.4</v>
      </c>
      <c r="G416" s="6"/>
    </row>
    <row r="417" spans="1:7" s="8" customFormat="1" ht="22.5" customHeight="1">
      <c r="A417" s="6">
        <v>415</v>
      </c>
      <c r="B417" s="7" t="s">
        <v>115</v>
      </c>
      <c r="C417" s="6" t="str">
        <f>"892914232914"</f>
        <v>892914232914</v>
      </c>
      <c r="D417" s="6">
        <v>71</v>
      </c>
      <c r="E417" s="6">
        <v>66</v>
      </c>
      <c r="F417" s="5">
        <f t="shared" si="38"/>
        <v>68.25</v>
      </c>
      <c r="G417" s="6"/>
    </row>
    <row r="418" spans="1:7" s="8" customFormat="1" ht="22.5" customHeight="1">
      <c r="A418" s="6">
        <v>416</v>
      </c>
      <c r="B418" s="7" t="s">
        <v>116</v>
      </c>
      <c r="C418" s="6" t="str">
        <f>"893211233211"</f>
        <v>893211233211</v>
      </c>
      <c r="D418" s="6">
        <v>73</v>
      </c>
      <c r="E418" s="6">
        <v>61</v>
      </c>
      <c r="F418" s="5">
        <f t="shared" si="38"/>
        <v>66.4</v>
      </c>
      <c r="G418" s="6"/>
    </row>
    <row r="419" spans="1:7" s="8" customFormat="1" ht="22.5" customHeight="1">
      <c r="A419" s="6">
        <v>417</v>
      </c>
      <c r="B419" s="7" t="s">
        <v>116</v>
      </c>
      <c r="C419" s="6" t="str">
        <f>"893206233206"</f>
        <v>893206233206</v>
      </c>
      <c r="D419" s="6">
        <v>57</v>
      </c>
      <c r="E419" s="6">
        <v>72</v>
      </c>
      <c r="F419" s="5">
        <f t="shared" si="38"/>
        <v>65.25</v>
      </c>
      <c r="G419" s="6"/>
    </row>
    <row r="420" spans="1:7" s="8" customFormat="1" ht="22.5" customHeight="1">
      <c r="A420" s="6">
        <v>418</v>
      </c>
      <c r="B420" s="7" t="s">
        <v>116</v>
      </c>
      <c r="C420" s="6" t="str">
        <f>"893221233221"</f>
        <v>893221233221</v>
      </c>
      <c r="D420" s="6">
        <v>74</v>
      </c>
      <c r="E420" s="6">
        <v>58</v>
      </c>
      <c r="F420" s="5">
        <f t="shared" si="38"/>
        <v>65.2</v>
      </c>
      <c r="G420" s="6"/>
    </row>
    <row r="421" spans="1:7" s="8" customFormat="1" ht="22.5" customHeight="1">
      <c r="A421" s="6">
        <v>419</v>
      </c>
      <c r="B421" s="7" t="s">
        <v>117</v>
      </c>
      <c r="C421" s="6" t="str">
        <f>"891611231611"</f>
        <v>891611231611</v>
      </c>
      <c r="D421" s="6">
        <v>77</v>
      </c>
      <c r="E421" s="6">
        <v>67</v>
      </c>
      <c r="F421" s="5">
        <f t="shared" si="38"/>
        <v>71.5</v>
      </c>
      <c r="G421" s="6"/>
    </row>
    <row r="422" spans="1:7" s="8" customFormat="1" ht="22.5" customHeight="1">
      <c r="A422" s="6">
        <v>420</v>
      </c>
      <c r="B422" s="7" t="s">
        <v>117</v>
      </c>
      <c r="C422" s="6" t="str">
        <f>"891610231610"</f>
        <v>891610231610</v>
      </c>
      <c r="D422" s="6">
        <v>66</v>
      </c>
      <c r="E422" s="6">
        <v>58</v>
      </c>
      <c r="F422" s="5">
        <f t="shared" si="38"/>
        <v>61.6</v>
      </c>
      <c r="G422" s="6"/>
    </row>
    <row r="423" spans="1:7" s="8" customFormat="1" ht="22.5" customHeight="1">
      <c r="A423" s="6">
        <v>421</v>
      </c>
      <c r="B423" s="7" t="s">
        <v>117</v>
      </c>
      <c r="C423" s="6" t="str">
        <f>"891608231608"</f>
        <v>891608231608</v>
      </c>
      <c r="D423" s="6">
        <v>69</v>
      </c>
      <c r="E423" s="6">
        <v>55</v>
      </c>
      <c r="F423" s="5">
        <f t="shared" si="38"/>
        <v>61.300000000000004</v>
      </c>
      <c r="G423" s="6"/>
    </row>
    <row r="424" spans="1:7" s="8" customFormat="1" ht="22.5" customHeight="1">
      <c r="A424" s="6">
        <v>422</v>
      </c>
      <c r="B424" s="7" t="s">
        <v>118</v>
      </c>
      <c r="C424" s="6" t="str">
        <f>"893207123207"</f>
        <v>893207123207</v>
      </c>
      <c r="D424" s="6">
        <v>77</v>
      </c>
      <c r="E424" s="6">
        <v>69</v>
      </c>
      <c r="F424" s="5">
        <f t="shared" si="38"/>
        <v>72.6</v>
      </c>
      <c r="G424" s="6"/>
    </row>
    <row r="425" spans="1:7" s="8" customFormat="1" ht="22.5" customHeight="1">
      <c r="A425" s="6">
        <v>423</v>
      </c>
      <c r="B425" s="7" t="s">
        <v>118</v>
      </c>
      <c r="C425" s="6" t="str">
        <f>"893201123201"</f>
        <v>893201123201</v>
      </c>
      <c r="D425" s="6">
        <v>78</v>
      </c>
      <c r="E425" s="6">
        <v>68</v>
      </c>
      <c r="F425" s="5">
        <f t="shared" si="38"/>
        <v>72.5</v>
      </c>
      <c r="G425" s="6"/>
    </row>
    <row r="426" spans="1:7" s="8" customFormat="1" ht="22.5" customHeight="1">
      <c r="A426" s="6">
        <v>424</v>
      </c>
      <c r="B426" s="7" t="s">
        <v>118</v>
      </c>
      <c r="C426" s="6" t="str">
        <f>"893203123203"</f>
        <v>893203123203</v>
      </c>
      <c r="D426" s="6">
        <v>78</v>
      </c>
      <c r="E426" s="6">
        <v>55</v>
      </c>
      <c r="F426" s="5">
        <f t="shared" si="38"/>
        <v>65.35000000000001</v>
      </c>
      <c r="G426" s="6"/>
    </row>
    <row r="427" spans="1:7" s="8" customFormat="1" ht="22.5" customHeight="1">
      <c r="A427" s="6">
        <v>425</v>
      </c>
      <c r="B427" s="7" t="s">
        <v>119</v>
      </c>
      <c r="C427" s="6" t="str">
        <f>"893023233023"</f>
        <v>893023233023</v>
      </c>
      <c r="D427" s="6">
        <v>73</v>
      </c>
      <c r="E427" s="6">
        <v>54</v>
      </c>
      <c r="F427" s="5">
        <f t="shared" si="38"/>
        <v>62.550000000000004</v>
      </c>
      <c r="G427" s="6"/>
    </row>
    <row r="428" spans="1:7" s="8" customFormat="1" ht="22.5" customHeight="1">
      <c r="A428" s="6">
        <v>426</v>
      </c>
      <c r="B428" s="7" t="s">
        <v>120</v>
      </c>
      <c r="C428" s="6" t="str">
        <f>"893216123216"</f>
        <v>893216123216</v>
      </c>
      <c r="D428" s="6">
        <v>73</v>
      </c>
      <c r="E428" s="6">
        <v>76</v>
      </c>
      <c r="F428" s="5">
        <f t="shared" si="38"/>
        <v>74.65</v>
      </c>
      <c r="G428" s="6"/>
    </row>
    <row r="429" spans="1:7" s="8" customFormat="1" ht="22.5" customHeight="1">
      <c r="A429" s="6">
        <v>427</v>
      </c>
      <c r="B429" s="7" t="s">
        <v>120</v>
      </c>
      <c r="C429" s="6" t="str">
        <f>"893218123218"</f>
        <v>893218123218</v>
      </c>
      <c r="D429" s="6">
        <v>80</v>
      </c>
      <c r="E429" s="6">
        <v>68</v>
      </c>
      <c r="F429" s="5">
        <f aca="true" t="shared" si="39" ref="F429:F442">D429*0.45+E429*0.55</f>
        <v>73.4</v>
      </c>
      <c r="G429" s="6"/>
    </row>
    <row r="430" spans="1:7" s="8" customFormat="1" ht="22.5" customHeight="1">
      <c r="A430" s="6">
        <v>428</v>
      </c>
      <c r="B430" s="7" t="s">
        <v>120</v>
      </c>
      <c r="C430" s="6" t="str">
        <f>"893227123227"</f>
        <v>893227123227</v>
      </c>
      <c r="D430" s="6">
        <v>66</v>
      </c>
      <c r="E430" s="6">
        <v>67</v>
      </c>
      <c r="F430" s="5">
        <f t="shared" si="39"/>
        <v>66.55</v>
      </c>
      <c r="G430" s="6"/>
    </row>
    <row r="431" spans="1:7" s="8" customFormat="1" ht="22.5" customHeight="1">
      <c r="A431" s="6">
        <v>429</v>
      </c>
      <c r="B431" s="7" t="s">
        <v>121</v>
      </c>
      <c r="C431" s="6" t="str">
        <f>"893302123302"</f>
        <v>893302123302</v>
      </c>
      <c r="D431" s="6">
        <v>76</v>
      </c>
      <c r="E431" s="6">
        <v>74</v>
      </c>
      <c r="F431" s="5">
        <f t="shared" si="39"/>
        <v>74.9</v>
      </c>
      <c r="G431" s="6"/>
    </row>
    <row r="432" spans="1:7" s="8" customFormat="1" ht="22.5" customHeight="1">
      <c r="A432" s="6">
        <v>430</v>
      </c>
      <c r="B432" s="7" t="s">
        <v>121</v>
      </c>
      <c r="C432" s="6" t="str">
        <f>"893317123317"</f>
        <v>893317123317</v>
      </c>
      <c r="D432" s="6">
        <v>85</v>
      </c>
      <c r="E432" s="6">
        <v>54</v>
      </c>
      <c r="F432" s="5">
        <f t="shared" si="39"/>
        <v>67.95</v>
      </c>
      <c r="G432" s="6"/>
    </row>
    <row r="433" spans="1:7" s="8" customFormat="1" ht="22.5" customHeight="1">
      <c r="A433" s="6">
        <v>431</v>
      </c>
      <c r="B433" s="7" t="s">
        <v>121</v>
      </c>
      <c r="C433" s="6" t="str">
        <f>"893312123312"</f>
        <v>893312123312</v>
      </c>
      <c r="D433" s="6">
        <v>78</v>
      </c>
      <c r="E433" s="6">
        <v>58</v>
      </c>
      <c r="F433" s="5">
        <f t="shared" si="39"/>
        <v>67</v>
      </c>
      <c r="G433" s="6"/>
    </row>
    <row r="434" spans="1:7" s="8" customFormat="1" ht="22.5" customHeight="1">
      <c r="A434" s="6">
        <v>432</v>
      </c>
      <c r="B434" s="7" t="s">
        <v>122</v>
      </c>
      <c r="C434" s="6" t="str">
        <f>"893404123404"</f>
        <v>893404123404</v>
      </c>
      <c r="D434" s="6">
        <v>78</v>
      </c>
      <c r="E434" s="6">
        <v>67</v>
      </c>
      <c r="F434" s="5">
        <f t="shared" si="39"/>
        <v>71.95</v>
      </c>
      <c r="G434" s="6"/>
    </row>
    <row r="435" spans="1:7" s="8" customFormat="1" ht="22.5" customHeight="1">
      <c r="A435" s="6">
        <v>433</v>
      </c>
      <c r="B435" s="7" t="s">
        <v>122</v>
      </c>
      <c r="C435" s="6" t="str">
        <f>"893401123401"</f>
        <v>893401123401</v>
      </c>
      <c r="D435" s="6">
        <v>72</v>
      </c>
      <c r="E435" s="6">
        <v>60</v>
      </c>
      <c r="F435" s="5">
        <f t="shared" si="39"/>
        <v>65.4</v>
      </c>
      <c r="G435" s="6"/>
    </row>
    <row r="436" spans="1:7" s="8" customFormat="1" ht="22.5" customHeight="1">
      <c r="A436" s="6">
        <v>434</v>
      </c>
      <c r="B436" s="7" t="s">
        <v>122</v>
      </c>
      <c r="C436" s="6" t="str">
        <f>"893405123405"</f>
        <v>893405123405</v>
      </c>
      <c r="D436" s="6">
        <v>78</v>
      </c>
      <c r="E436" s="6">
        <v>52</v>
      </c>
      <c r="F436" s="5">
        <f t="shared" si="39"/>
        <v>63.7</v>
      </c>
      <c r="G436" s="6"/>
    </row>
    <row r="437" spans="1:7" s="8" customFormat="1" ht="22.5" customHeight="1">
      <c r="A437" s="6">
        <v>435</v>
      </c>
      <c r="B437" s="7" t="s">
        <v>122</v>
      </c>
      <c r="C437" s="6" t="str">
        <f>"893327123327"</f>
        <v>893327123327</v>
      </c>
      <c r="D437" s="6">
        <v>73</v>
      </c>
      <c r="E437" s="6">
        <v>56</v>
      </c>
      <c r="F437" s="5">
        <f t="shared" si="39"/>
        <v>63.650000000000006</v>
      </c>
      <c r="G437" s="6"/>
    </row>
    <row r="438" spans="1:7" s="8" customFormat="1" ht="22.5" customHeight="1">
      <c r="A438" s="6">
        <v>436</v>
      </c>
      <c r="B438" s="7" t="s">
        <v>122</v>
      </c>
      <c r="C438" s="6" t="str">
        <f>"893330123330"</f>
        <v>893330123330</v>
      </c>
      <c r="D438" s="6">
        <v>76</v>
      </c>
      <c r="E438" s="6">
        <v>53</v>
      </c>
      <c r="F438" s="5">
        <f t="shared" si="39"/>
        <v>63.35000000000001</v>
      </c>
      <c r="G438" s="6"/>
    </row>
    <row r="439" spans="1:7" s="8" customFormat="1" ht="22.5" customHeight="1">
      <c r="A439" s="6">
        <v>437</v>
      </c>
      <c r="B439" s="7" t="s">
        <v>122</v>
      </c>
      <c r="C439" s="6" t="str">
        <f>"893329123329"</f>
        <v>893329123329</v>
      </c>
      <c r="D439" s="6">
        <v>68</v>
      </c>
      <c r="E439" s="6">
        <v>59</v>
      </c>
      <c r="F439" s="5">
        <f t="shared" si="39"/>
        <v>63.050000000000004</v>
      </c>
      <c r="G439" s="6"/>
    </row>
    <row r="440" spans="1:7" s="8" customFormat="1" ht="22.5" customHeight="1">
      <c r="A440" s="6">
        <v>438</v>
      </c>
      <c r="B440" s="7" t="s">
        <v>123</v>
      </c>
      <c r="C440" s="6" t="str">
        <f>"893421123421"</f>
        <v>893421123421</v>
      </c>
      <c r="D440" s="6">
        <v>79</v>
      </c>
      <c r="E440" s="6">
        <v>68</v>
      </c>
      <c r="F440" s="5">
        <f t="shared" si="39"/>
        <v>72.95000000000002</v>
      </c>
      <c r="G440" s="6"/>
    </row>
    <row r="441" spans="1:7" s="8" customFormat="1" ht="22.5" customHeight="1">
      <c r="A441" s="6">
        <v>439</v>
      </c>
      <c r="B441" s="7" t="s">
        <v>123</v>
      </c>
      <c r="C441" s="6" t="str">
        <f>"893429123429"</f>
        <v>893429123429</v>
      </c>
      <c r="D441" s="6">
        <v>78</v>
      </c>
      <c r="E441" s="6">
        <v>65</v>
      </c>
      <c r="F441" s="5">
        <f t="shared" si="39"/>
        <v>70.85</v>
      </c>
      <c r="G441" s="6"/>
    </row>
    <row r="442" spans="1:7" s="8" customFormat="1" ht="22.5" customHeight="1">
      <c r="A442" s="6">
        <v>440</v>
      </c>
      <c r="B442" s="7" t="s">
        <v>123</v>
      </c>
      <c r="C442" s="6" t="str">
        <f>"893411123411"</f>
        <v>893411123411</v>
      </c>
      <c r="D442" s="6">
        <v>79</v>
      </c>
      <c r="E442" s="6">
        <v>64</v>
      </c>
      <c r="F442" s="5">
        <f t="shared" si="39"/>
        <v>70.75</v>
      </c>
      <c r="G442" s="6"/>
    </row>
    <row r="443" spans="1:7" s="8" customFormat="1" ht="22.5" customHeight="1">
      <c r="A443" s="6">
        <v>441</v>
      </c>
      <c r="B443" s="7" t="s">
        <v>124</v>
      </c>
      <c r="C443" s="6" t="str">
        <f>"893720123720"</f>
        <v>893720123720</v>
      </c>
      <c r="D443" s="6">
        <v>85</v>
      </c>
      <c r="E443" s="6">
        <v>70</v>
      </c>
      <c r="F443" s="5">
        <f aca="true" t="shared" si="40" ref="F443:F448">D443*0.45+E443*0.55</f>
        <v>76.75</v>
      </c>
      <c r="G443" s="6"/>
    </row>
    <row r="444" spans="1:7" s="8" customFormat="1" ht="22.5" customHeight="1">
      <c r="A444" s="6">
        <v>442</v>
      </c>
      <c r="B444" s="7" t="s">
        <v>124</v>
      </c>
      <c r="C444" s="6" t="str">
        <f>"893516123516"</f>
        <v>893516123516</v>
      </c>
      <c r="D444" s="6">
        <v>85</v>
      </c>
      <c r="E444" s="6">
        <v>67</v>
      </c>
      <c r="F444" s="5">
        <f t="shared" si="40"/>
        <v>75.1</v>
      </c>
      <c r="G444" s="6"/>
    </row>
    <row r="445" spans="1:7" s="8" customFormat="1" ht="22.5" customHeight="1">
      <c r="A445" s="6">
        <v>443</v>
      </c>
      <c r="B445" s="7" t="s">
        <v>124</v>
      </c>
      <c r="C445" s="6" t="str">
        <f>"893703123703"</f>
        <v>893703123703</v>
      </c>
      <c r="D445" s="6">
        <v>75</v>
      </c>
      <c r="E445" s="6">
        <v>75</v>
      </c>
      <c r="F445" s="5">
        <f t="shared" si="40"/>
        <v>75</v>
      </c>
      <c r="G445" s="6"/>
    </row>
    <row r="446" spans="1:7" s="8" customFormat="1" ht="22.5" customHeight="1">
      <c r="A446" s="6">
        <v>444</v>
      </c>
      <c r="B446" s="7" t="s">
        <v>124</v>
      </c>
      <c r="C446" s="6" t="str">
        <f>"893622123622"</f>
        <v>893622123622</v>
      </c>
      <c r="D446" s="6">
        <v>77</v>
      </c>
      <c r="E446" s="6">
        <v>62</v>
      </c>
      <c r="F446" s="5">
        <f t="shared" si="40"/>
        <v>68.75</v>
      </c>
      <c r="G446" s="6"/>
    </row>
    <row r="447" spans="1:7" s="8" customFormat="1" ht="22.5" customHeight="1">
      <c r="A447" s="6">
        <v>445</v>
      </c>
      <c r="B447" s="7" t="s">
        <v>124</v>
      </c>
      <c r="C447" s="6" t="str">
        <f>"893616123616"</f>
        <v>893616123616</v>
      </c>
      <c r="D447" s="6">
        <v>61</v>
      </c>
      <c r="E447" s="6">
        <v>75</v>
      </c>
      <c r="F447" s="5">
        <f t="shared" si="40"/>
        <v>68.7</v>
      </c>
      <c r="G447" s="6"/>
    </row>
    <row r="448" spans="1:7" s="8" customFormat="1" ht="22.5" customHeight="1">
      <c r="A448" s="6">
        <v>446</v>
      </c>
      <c r="B448" s="7" t="s">
        <v>124</v>
      </c>
      <c r="C448" s="6" t="str">
        <f>"893620123620"</f>
        <v>893620123620</v>
      </c>
      <c r="D448" s="6">
        <v>73</v>
      </c>
      <c r="E448" s="6">
        <v>65</v>
      </c>
      <c r="F448" s="5">
        <f t="shared" si="40"/>
        <v>68.6</v>
      </c>
      <c r="G448" s="6"/>
    </row>
    <row r="449" spans="1:7" s="8" customFormat="1" ht="22.5" customHeight="1">
      <c r="A449" s="6">
        <v>447</v>
      </c>
      <c r="B449" s="7" t="s">
        <v>125</v>
      </c>
      <c r="C449" s="6" t="str">
        <f>"893801123801"</f>
        <v>893801123801</v>
      </c>
      <c r="D449" s="6">
        <v>83</v>
      </c>
      <c r="E449" s="6">
        <v>61</v>
      </c>
      <c r="F449" s="5">
        <f aca="true" t="shared" si="41" ref="F449:F457">D449*0.45+E449*0.55</f>
        <v>70.9</v>
      </c>
      <c r="G449" s="6" t="s">
        <v>138</v>
      </c>
    </row>
    <row r="450" spans="1:7" s="8" customFormat="1" ht="22.5" customHeight="1">
      <c r="A450" s="6">
        <v>448</v>
      </c>
      <c r="B450" s="7" t="s">
        <v>125</v>
      </c>
      <c r="C450" s="6" t="str">
        <f>"893809123809"</f>
        <v>893809123809</v>
      </c>
      <c r="D450" s="6">
        <v>71</v>
      </c>
      <c r="E450" s="6">
        <v>61</v>
      </c>
      <c r="F450" s="5">
        <f t="shared" si="41"/>
        <v>65.5</v>
      </c>
      <c r="G450" s="6"/>
    </row>
    <row r="451" spans="1:7" s="8" customFormat="1" ht="22.5" customHeight="1">
      <c r="A451" s="6">
        <v>449</v>
      </c>
      <c r="B451" s="7" t="s">
        <v>125</v>
      </c>
      <c r="C451" s="6" t="str">
        <f>"893815123815"</f>
        <v>893815123815</v>
      </c>
      <c r="D451" s="6">
        <v>68</v>
      </c>
      <c r="E451" s="6">
        <v>62</v>
      </c>
      <c r="F451" s="5">
        <f t="shared" si="41"/>
        <v>64.7</v>
      </c>
      <c r="G451" s="6"/>
    </row>
    <row r="452" spans="1:7" s="8" customFormat="1" ht="22.5" customHeight="1">
      <c r="A452" s="6">
        <v>450</v>
      </c>
      <c r="B452" s="7" t="s">
        <v>126</v>
      </c>
      <c r="C452" s="6" t="str">
        <f>"893818123818"</f>
        <v>893818123818</v>
      </c>
      <c r="D452" s="6">
        <v>78</v>
      </c>
      <c r="E452" s="6">
        <v>74</v>
      </c>
      <c r="F452" s="5">
        <f t="shared" si="41"/>
        <v>75.80000000000001</v>
      </c>
      <c r="G452" s="6"/>
    </row>
    <row r="453" spans="1:7" s="8" customFormat="1" ht="22.5" customHeight="1">
      <c r="A453" s="6">
        <v>451</v>
      </c>
      <c r="B453" s="7" t="s">
        <v>126</v>
      </c>
      <c r="C453" s="6" t="str">
        <f>"893820123820"</f>
        <v>893820123820</v>
      </c>
      <c r="D453" s="6">
        <v>85</v>
      </c>
      <c r="E453" s="6">
        <v>67</v>
      </c>
      <c r="F453" s="5">
        <f t="shared" si="41"/>
        <v>75.1</v>
      </c>
      <c r="G453" s="6"/>
    </row>
    <row r="454" spans="1:7" s="8" customFormat="1" ht="22.5" customHeight="1">
      <c r="A454" s="6">
        <v>452</v>
      </c>
      <c r="B454" s="7" t="s">
        <v>126</v>
      </c>
      <c r="C454" s="6" t="str">
        <f>"893821123821"</f>
        <v>893821123821</v>
      </c>
      <c r="D454" s="6">
        <v>74</v>
      </c>
      <c r="E454" s="6">
        <v>68</v>
      </c>
      <c r="F454" s="5">
        <f t="shared" si="41"/>
        <v>70.70000000000002</v>
      </c>
      <c r="G454" s="6"/>
    </row>
    <row r="455" spans="1:7" s="8" customFormat="1" ht="22.5" customHeight="1">
      <c r="A455" s="6">
        <v>453</v>
      </c>
      <c r="B455" s="7" t="s">
        <v>126</v>
      </c>
      <c r="C455" s="6" t="str">
        <f>"894007124007"</f>
        <v>894007124007</v>
      </c>
      <c r="D455" s="6">
        <v>77</v>
      </c>
      <c r="E455" s="6">
        <v>65</v>
      </c>
      <c r="F455" s="5">
        <f t="shared" si="41"/>
        <v>70.4</v>
      </c>
      <c r="G455" s="6"/>
    </row>
    <row r="456" spans="1:7" s="8" customFormat="1" ht="22.5" customHeight="1">
      <c r="A456" s="6">
        <v>454</v>
      </c>
      <c r="B456" s="7" t="s">
        <v>126</v>
      </c>
      <c r="C456" s="6" t="str">
        <f>"894019124019"</f>
        <v>894019124019</v>
      </c>
      <c r="D456" s="6">
        <v>71</v>
      </c>
      <c r="E456" s="6">
        <v>69</v>
      </c>
      <c r="F456" s="5">
        <f t="shared" si="41"/>
        <v>69.9</v>
      </c>
      <c r="G456" s="6"/>
    </row>
    <row r="457" spans="1:7" s="8" customFormat="1" ht="22.5" customHeight="1">
      <c r="A457" s="6">
        <v>455</v>
      </c>
      <c r="B457" s="7" t="s">
        <v>126</v>
      </c>
      <c r="C457" s="6" t="str">
        <f>"893907123907"</f>
        <v>893907123907</v>
      </c>
      <c r="D457" s="6">
        <v>80</v>
      </c>
      <c r="E457" s="6">
        <v>61</v>
      </c>
      <c r="F457" s="5">
        <f t="shared" si="41"/>
        <v>69.55000000000001</v>
      </c>
      <c r="G457" s="6"/>
    </row>
    <row r="458" spans="1:7" s="8" customFormat="1" ht="22.5" customHeight="1">
      <c r="A458" s="6">
        <v>456</v>
      </c>
      <c r="B458" s="7" t="s">
        <v>127</v>
      </c>
      <c r="C458" s="6" t="str">
        <f>"890924230924"</f>
        <v>890924230924</v>
      </c>
      <c r="D458" s="6">
        <v>74</v>
      </c>
      <c r="E458" s="6">
        <v>95</v>
      </c>
      <c r="F458" s="5">
        <f aca="true" t="shared" si="42" ref="F458:F465">D458*0.45+E458*0.55</f>
        <v>85.55000000000001</v>
      </c>
      <c r="G458" s="6"/>
    </row>
    <row r="459" spans="1:7" s="8" customFormat="1" ht="22.5" customHeight="1">
      <c r="A459" s="6">
        <v>457</v>
      </c>
      <c r="B459" s="7" t="s">
        <v>127</v>
      </c>
      <c r="C459" s="6" t="str">
        <f>"891008231008"</f>
        <v>891008231008</v>
      </c>
      <c r="D459" s="6">
        <v>80</v>
      </c>
      <c r="E459" s="6">
        <v>87</v>
      </c>
      <c r="F459" s="5">
        <f t="shared" si="42"/>
        <v>83.85</v>
      </c>
      <c r="G459" s="6"/>
    </row>
    <row r="460" spans="1:7" s="8" customFormat="1" ht="22.5" customHeight="1">
      <c r="A460" s="6">
        <v>458</v>
      </c>
      <c r="B460" s="7" t="s">
        <v>127</v>
      </c>
      <c r="C460" s="6" t="str">
        <f>"891013231013"</f>
        <v>891013231013</v>
      </c>
      <c r="D460" s="6">
        <v>81</v>
      </c>
      <c r="E460" s="6">
        <v>85</v>
      </c>
      <c r="F460" s="5">
        <f t="shared" si="42"/>
        <v>83.20000000000002</v>
      </c>
      <c r="G460" s="6"/>
    </row>
    <row r="461" spans="1:7" s="8" customFormat="1" ht="22.5" customHeight="1">
      <c r="A461" s="6">
        <v>459</v>
      </c>
      <c r="B461" s="7" t="s">
        <v>128</v>
      </c>
      <c r="C461" s="6" t="str">
        <f>"891828231828"</f>
        <v>891828231828</v>
      </c>
      <c r="D461" s="6">
        <v>78</v>
      </c>
      <c r="E461" s="6">
        <v>76</v>
      </c>
      <c r="F461" s="5">
        <f t="shared" si="42"/>
        <v>76.9</v>
      </c>
      <c r="G461" s="6"/>
    </row>
    <row r="462" spans="1:7" s="8" customFormat="1" ht="22.5" customHeight="1">
      <c r="A462" s="6">
        <v>460</v>
      </c>
      <c r="B462" s="7" t="s">
        <v>128</v>
      </c>
      <c r="C462" s="6" t="str">
        <f>"891903231903"</f>
        <v>891903231903</v>
      </c>
      <c r="D462" s="6">
        <v>80</v>
      </c>
      <c r="E462" s="6">
        <v>64</v>
      </c>
      <c r="F462" s="5">
        <f t="shared" si="42"/>
        <v>71.2</v>
      </c>
      <c r="G462" s="6"/>
    </row>
    <row r="463" spans="1:7" s="8" customFormat="1" ht="22.5" customHeight="1">
      <c r="A463" s="6">
        <v>461</v>
      </c>
      <c r="B463" s="7" t="s">
        <v>128</v>
      </c>
      <c r="C463" s="6" t="str">
        <f>"891911231911"</f>
        <v>891911231911</v>
      </c>
      <c r="D463" s="6">
        <v>68</v>
      </c>
      <c r="E463" s="6">
        <v>68</v>
      </c>
      <c r="F463" s="5">
        <f t="shared" si="42"/>
        <v>68</v>
      </c>
      <c r="G463" s="6"/>
    </row>
    <row r="464" spans="1:7" s="8" customFormat="1" ht="22.5" customHeight="1">
      <c r="A464" s="6">
        <v>462</v>
      </c>
      <c r="B464" s="7" t="s">
        <v>129</v>
      </c>
      <c r="C464" s="6" t="str">
        <f>"891619231619"</f>
        <v>891619231619</v>
      </c>
      <c r="D464" s="6">
        <v>72</v>
      </c>
      <c r="E464" s="6">
        <v>59</v>
      </c>
      <c r="F464" s="5">
        <f t="shared" si="42"/>
        <v>64.85</v>
      </c>
      <c r="G464" s="6"/>
    </row>
    <row r="465" spans="1:7" s="8" customFormat="1" ht="22.5" customHeight="1">
      <c r="A465" s="6">
        <v>463</v>
      </c>
      <c r="B465" s="7" t="s">
        <v>129</v>
      </c>
      <c r="C465" s="6" t="str">
        <f>"891614231614"</f>
        <v>891614231614</v>
      </c>
      <c r="D465" s="6">
        <v>70</v>
      </c>
      <c r="E465" s="6">
        <v>48</v>
      </c>
      <c r="F465" s="5">
        <f t="shared" si="42"/>
        <v>57.900000000000006</v>
      </c>
      <c r="G465" s="6"/>
    </row>
    <row r="466" spans="1:7" s="8" customFormat="1" ht="22.5" customHeight="1">
      <c r="A466" s="6">
        <v>464</v>
      </c>
      <c r="B466" s="7" t="s">
        <v>129</v>
      </c>
      <c r="C466" s="6" t="str">
        <f>"891616231616"</f>
        <v>891616231616</v>
      </c>
      <c r="D466" s="6">
        <v>65</v>
      </c>
      <c r="E466" s="6">
        <v>52</v>
      </c>
      <c r="F466" s="5">
        <f aca="true" t="shared" si="43" ref="F466:F472">D466*0.45+E466*0.55</f>
        <v>57.85</v>
      </c>
      <c r="G466" s="6"/>
    </row>
    <row r="467" spans="1:7" s="8" customFormat="1" ht="22.5" customHeight="1">
      <c r="A467" s="6">
        <v>465</v>
      </c>
      <c r="B467" s="7" t="s">
        <v>130</v>
      </c>
      <c r="C467" s="6" t="str">
        <f>"894026124026"</f>
        <v>894026124026</v>
      </c>
      <c r="D467" s="6">
        <v>67</v>
      </c>
      <c r="E467" s="6">
        <v>71</v>
      </c>
      <c r="F467" s="5">
        <f t="shared" si="43"/>
        <v>69.2</v>
      </c>
      <c r="G467" s="6"/>
    </row>
    <row r="468" spans="1:7" s="8" customFormat="1" ht="22.5" customHeight="1">
      <c r="A468" s="6">
        <v>466</v>
      </c>
      <c r="B468" s="7" t="s">
        <v>130</v>
      </c>
      <c r="C468" s="6" t="str">
        <f>"894115124115"</f>
        <v>894115124115</v>
      </c>
      <c r="D468" s="6">
        <v>74</v>
      </c>
      <c r="E468" s="6">
        <v>63</v>
      </c>
      <c r="F468" s="5">
        <f t="shared" si="43"/>
        <v>67.95000000000002</v>
      </c>
      <c r="G468" s="6"/>
    </row>
    <row r="469" spans="1:7" s="8" customFormat="1" ht="22.5" customHeight="1">
      <c r="A469" s="6">
        <v>467</v>
      </c>
      <c r="B469" s="7" t="s">
        <v>130</v>
      </c>
      <c r="C469" s="6" t="str">
        <f>"894113124113"</f>
        <v>894113124113</v>
      </c>
      <c r="D469" s="6">
        <v>70</v>
      </c>
      <c r="E469" s="6">
        <v>61</v>
      </c>
      <c r="F469" s="5">
        <f t="shared" si="43"/>
        <v>65.05000000000001</v>
      </c>
      <c r="G469" s="6"/>
    </row>
    <row r="470" spans="1:7" s="8" customFormat="1" ht="22.5" customHeight="1">
      <c r="A470" s="6">
        <v>468</v>
      </c>
      <c r="B470" s="7" t="s">
        <v>131</v>
      </c>
      <c r="C470" s="6" t="str">
        <f>"894120124120"</f>
        <v>894120124120</v>
      </c>
      <c r="D470" s="6">
        <v>84</v>
      </c>
      <c r="E470" s="6">
        <v>64</v>
      </c>
      <c r="F470" s="5">
        <f t="shared" si="43"/>
        <v>73</v>
      </c>
      <c r="G470" s="6"/>
    </row>
    <row r="471" spans="1:7" s="8" customFormat="1" ht="22.5" customHeight="1">
      <c r="A471" s="6">
        <v>469</v>
      </c>
      <c r="B471" s="7" t="s">
        <v>131</v>
      </c>
      <c r="C471" s="6" t="str">
        <f>"894214124214"</f>
        <v>894214124214</v>
      </c>
      <c r="D471" s="6">
        <v>80</v>
      </c>
      <c r="E471" s="6">
        <v>61</v>
      </c>
      <c r="F471" s="5">
        <f t="shared" si="43"/>
        <v>69.55000000000001</v>
      </c>
      <c r="G471" s="6"/>
    </row>
    <row r="472" spans="1:7" s="8" customFormat="1" ht="22.5" customHeight="1">
      <c r="A472" s="6">
        <v>470</v>
      </c>
      <c r="B472" s="7" t="s">
        <v>131</v>
      </c>
      <c r="C472" s="6" t="str">
        <f>"894203124203"</f>
        <v>894203124203</v>
      </c>
      <c r="D472" s="6">
        <v>72</v>
      </c>
      <c r="E472" s="6">
        <v>66</v>
      </c>
      <c r="F472" s="5">
        <f t="shared" si="43"/>
        <v>68.7</v>
      </c>
      <c r="G472" s="6"/>
    </row>
    <row r="473" spans="1:7" s="8" customFormat="1" ht="22.5" customHeight="1">
      <c r="A473" s="6">
        <v>471</v>
      </c>
      <c r="B473" s="7" t="s">
        <v>132</v>
      </c>
      <c r="C473" s="6" t="str">
        <f>"894330124330"</f>
        <v>894330124330</v>
      </c>
      <c r="D473" s="6">
        <v>74</v>
      </c>
      <c r="E473" s="6">
        <v>72</v>
      </c>
      <c r="F473" s="5">
        <f aca="true" t="shared" si="44" ref="F473:F478">D473*0.45+E473*0.55</f>
        <v>72.9</v>
      </c>
      <c r="G473" s="6"/>
    </row>
    <row r="474" spans="1:7" s="8" customFormat="1" ht="22.5" customHeight="1">
      <c r="A474" s="6">
        <v>472</v>
      </c>
      <c r="B474" s="7" t="s">
        <v>132</v>
      </c>
      <c r="C474" s="6" t="str">
        <f>"894319124319"</f>
        <v>894319124319</v>
      </c>
      <c r="D474" s="6">
        <v>77</v>
      </c>
      <c r="E474" s="6">
        <v>66</v>
      </c>
      <c r="F474" s="5">
        <f t="shared" si="44"/>
        <v>70.95</v>
      </c>
      <c r="G474" s="6"/>
    </row>
    <row r="475" spans="1:7" ht="13.5">
      <c r="A475" s="6">
        <v>473</v>
      </c>
      <c r="B475" s="7" t="s">
        <v>132</v>
      </c>
      <c r="C475" s="6" t="str">
        <f>"894412124412"</f>
        <v>894412124412</v>
      </c>
      <c r="D475" s="6">
        <v>82</v>
      </c>
      <c r="E475" s="6">
        <v>59</v>
      </c>
      <c r="F475" s="5">
        <f t="shared" si="44"/>
        <v>69.35</v>
      </c>
      <c r="G475" s="12"/>
    </row>
    <row r="476" spans="1:7" ht="13.5">
      <c r="A476" s="6">
        <v>474</v>
      </c>
      <c r="B476" s="7" t="s">
        <v>133</v>
      </c>
      <c r="C476" s="6" t="str">
        <f>"894505124505"</f>
        <v>894505124505</v>
      </c>
      <c r="D476" s="6">
        <v>71</v>
      </c>
      <c r="E476" s="6">
        <v>74</v>
      </c>
      <c r="F476" s="5">
        <f t="shared" si="44"/>
        <v>72.65</v>
      </c>
      <c r="G476" s="12"/>
    </row>
    <row r="477" spans="1:7" ht="13.5">
      <c r="A477" s="6">
        <v>475</v>
      </c>
      <c r="B477" s="7" t="s">
        <v>133</v>
      </c>
      <c r="C477" s="6" t="str">
        <f>"894514124514"</f>
        <v>894514124514</v>
      </c>
      <c r="D477" s="6">
        <v>71</v>
      </c>
      <c r="E477" s="6">
        <v>73</v>
      </c>
      <c r="F477" s="5">
        <f t="shared" si="44"/>
        <v>72.10000000000001</v>
      </c>
      <c r="G477" s="12"/>
    </row>
    <row r="478" spans="1:7" ht="13.5">
      <c r="A478" s="6">
        <v>476</v>
      </c>
      <c r="B478" s="7" t="s">
        <v>133</v>
      </c>
      <c r="C478" s="6" t="str">
        <f>"894429124429"</f>
        <v>894429124429</v>
      </c>
      <c r="D478" s="6">
        <v>71</v>
      </c>
      <c r="E478" s="6">
        <v>68</v>
      </c>
      <c r="F478" s="5">
        <f t="shared" si="44"/>
        <v>69.35000000000001</v>
      </c>
      <c r="G478" s="12"/>
    </row>
  </sheetData>
  <sheetProtection/>
  <mergeCells count="1">
    <mergeCell ref="A1:G1"/>
  </mergeCells>
  <printOptions/>
  <pageMargins left="0.75" right="0.75" top="1" bottom="1" header="0.5" footer="0.5"/>
  <pageSetup fitToHeight="0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2019-06-13T00:50:03Z</cp:lastPrinted>
  <dcterms:created xsi:type="dcterms:W3CDTF">2019-06-11T01:32:57Z</dcterms:created>
  <dcterms:modified xsi:type="dcterms:W3CDTF">2019-06-20T02:19:06Z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